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725" lockStructure="1"/>
  <bookViews>
    <workbookView xWindow="7200" yWindow="-15" windowWidth="13200" windowHeight="8160"/>
  </bookViews>
  <sheets>
    <sheet name="Design tool" sheetId="1" r:id="rId1"/>
    <sheet name="Minimum input voltage" sheetId="2" r:id="rId2"/>
  </sheets>
  <externalReferences>
    <externalReference r:id="rId3"/>
  </externalReferences>
  <definedNames>
    <definedName name="Cesr">'Design tool'!$T$14</definedName>
    <definedName name="com_c1">'Design tool'!$W$18</definedName>
    <definedName name="comp_C1">'Design tool'!$T$24</definedName>
    <definedName name="comp_C2">'Design tool'!$T$25</definedName>
    <definedName name="comp_R2">'Design tool'!$B$8</definedName>
    <definedName name="Cout">'Design tool'!$T$13</definedName>
    <definedName name="D">'Design tool'!$S$18</definedName>
    <definedName name="D_">'Design tool'!$T$1</definedName>
    <definedName name="Dmax">'Design tool'!$T$11</definedName>
    <definedName name="Enter_Values">'Design tool'!$B$2:$B$13</definedName>
    <definedName name="Fsw">'Design tool'!$S$9</definedName>
    <definedName name="gm">'Design tool'!$T$19</definedName>
    <definedName name="L">'Design tool'!$T$29</definedName>
    <definedName name="mc">'Design tool'!$T$8</definedName>
    <definedName name="R0">'Design tool'!$T$17</definedName>
    <definedName name="Rout">'Design tool'!$T$9</definedName>
    <definedName name="Rout_">'Design tool'!$S$24</definedName>
    <definedName name="sssss">'Design tool'!$U$9</definedName>
    <definedName name="Tsw_">'Design tool'!$T$3</definedName>
    <definedName name="Vout_">'Design tool'!$T$30</definedName>
    <definedName name="wp1e">'Design tool'!$T$22</definedName>
    <definedName name="wp2e">'Design tool'!$T$23</definedName>
    <definedName name="wz2e">'Design tool'!$T$21</definedName>
  </definedNames>
  <calcPr calcId="145621"/>
</workbook>
</file>

<file path=xl/calcChain.xml><?xml version="1.0" encoding="utf-8"?>
<calcChain xmlns="http://schemas.openxmlformats.org/spreadsheetml/2006/main">
  <c r="B7" i="2" l="1"/>
  <c r="C13" i="2" s="1"/>
  <c r="B43" i="1"/>
  <c r="B37" i="1"/>
  <c r="B16" i="1"/>
  <c r="B25" i="1" s="1"/>
  <c r="B7" i="1"/>
  <c r="B41" i="1" s="1"/>
  <c r="B29" i="1"/>
  <c r="B30" i="1" s="1"/>
  <c r="B48" i="1"/>
  <c r="C10" i="2" l="1"/>
  <c r="C11" i="2"/>
  <c r="C14" i="2"/>
  <c r="C15" i="2"/>
  <c r="C18" i="2"/>
  <c r="C19" i="2"/>
  <c r="C22" i="2"/>
  <c r="C20" i="2"/>
  <c r="C16" i="2"/>
  <c r="C12" i="2"/>
  <c r="C21" i="2"/>
  <c r="C17" i="2"/>
  <c r="B38" i="1"/>
  <c r="B39" i="1" s="1"/>
  <c r="B23" i="1"/>
  <c r="B32" i="1"/>
  <c r="B33" i="1"/>
  <c r="D7" i="1"/>
  <c r="G12" i="1"/>
  <c r="G4" i="1"/>
  <c r="B40" i="1" l="1"/>
  <c r="B42" i="1" s="1"/>
  <c r="B44" i="1" s="1"/>
  <c r="B46" i="1" s="1"/>
  <c r="T19" i="1"/>
  <c r="T17" i="1"/>
  <c r="T14" i="1"/>
  <c r="T13" i="1"/>
  <c r="T30" i="1"/>
  <c r="T29" i="1"/>
  <c r="Z3" i="1"/>
  <c r="AA3" i="1" s="1"/>
  <c r="Z4" i="1"/>
  <c r="Z5" i="1"/>
  <c r="AA5" i="1" s="1"/>
  <c r="Z6" i="1"/>
  <c r="AA6" i="1" s="1"/>
  <c r="Z7" i="1"/>
  <c r="AA7" i="1" s="1"/>
  <c r="Z8" i="1"/>
  <c r="Z9" i="1"/>
  <c r="AA9" i="1" s="1"/>
  <c r="Z10" i="1"/>
  <c r="AA10" i="1" s="1"/>
  <c r="Z11" i="1"/>
  <c r="AA11" i="1" s="1"/>
  <c r="Z12" i="1"/>
  <c r="Z13" i="1"/>
  <c r="AA13" i="1" s="1"/>
  <c r="Z14" i="1"/>
  <c r="AA14" i="1" s="1"/>
  <c r="Z15" i="1"/>
  <c r="AA15" i="1" s="1"/>
  <c r="Z16" i="1"/>
  <c r="Z17" i="1"/>
  <c r="AA17" i="1" s="1"/>
  <c r="Z18" i="1"/>
  <c r="AA18" i="1" s="1"/>
  <c r="Z19" i="1"/>
  <c r="AA19" i="1" s="1"/>
  <c r="Z20" i="1"/>
  <c r="Z21" i="1"/>
  <c r="AA21" i="1" s="1"/>
  <c r="Z22" i="1"/>
  <c r="AA22" i="1" s="1"/>
  <c r="Z23" i="1"/>
  <c r="AA23" i="1" s="1"/>
  <c r="Z24" i="1"/>
  <c r="Z25" i="1"/>
  <c r="AA25" i="1" s="1"/>
  <c r="Z26" i="1"/>
  <c r="AA26" i="1" s="1"/>
  <c r="Z27" i="1"/>
  <c r="AA27" i="1" s="1"/>
  <c r="Z28" i="1"/>
  <c r="Z29" i="1"/>
  <c r="AA29" i="1" s="1"/>
  <c r="Z30" i="1"/>
  <c r="AA30" i="1" s="1"/>
  <c r="Z31" i="1"/>
  <c r="AA31" i="1" s="1"/>
  <c r="Z32" i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Z200" i="1"/>
  <c r="AA200" i="1" s="1"/>
  <c r="Z201" i="1"/>
  <c r="AA201" i="1" s="1"/>
  <c r="Z202" i="1"/>
  <c r="AA202" i="1" s="1"/>
  <c r="Z2" i="1"/>
  <c r="AA2" i="1" s="1"/>
  <c r="W5" i="1"/>
  <c r="T7" i="1"/>
  <c r="T8" i="1" s="1"/>
  <c r="B17" i="1"/>
  <c r="B18" i="1" s="1"/>
  <c r="AK2" i="1"/>
  <c r="B22" i="1"/>
  <c r="T3" i="1"/>
  <c r="AA199" i="1"/>
  <c r="AA191" i="1"/>
  <c r="AA32" i="1"/>
  <c r="AA28" i="1"/>
  <c r="AA24" i="1"/>
  <c r="AA20" i="1"/>
  <c r="AA16" i="1"/>
  <c r="T16" i="1"/>
  <c r="AA12" i="1"/>
  <c r="AA8" i="1"/>
  <c r="AA4" i="1"/>
  <c r="AB3" i="1" l="1"/>
  <c r="AB7" i="1"/>
  <c r="AB11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B123" i="1"/>
  <c r="AB127" i="1"/>
  <c r="AB131" i="1"/>
  <c r="AB135" i="1"/>
  <c r="AB139" i="1"/>
  <c r="AB143" i="1"/>
  <c r="AB147" i="1"/>
  <c r="AB151" i="1"/>
  <c r="AB155" i="1"/>
  <c r="AB159" i="1"/>
  <c r="AB163" i="1"/>
  <c r="AB167" i="1"/>
  <c r="AB171" i="1"/>
  <c r="AB175" i="1"/>
  <c r="AB179" i="1"/>
  <c r="AB183" i="1"/>
  <c r="AB187" i="1"/>
  <c r="AB191" i="1"/>
  <c r="AB195" i="1"/>
  <c r="AB199" i="1"/>
  <c r="AB2" i="1"/>
  <c r="AB21" i="1"/>
  <c r="AB57" i="1"/>
  <c r="AB65" i="1"/>
  <c r="AB77" i="1"/>
  <c r="AB85" i="1"/>
  <c r="AB93" i="1"/>
  <c r="AB101" i="1"/>
  <c r="AB109" i="1"/>
  <c r="AB117" i="1"/>
  <c r="AB125" i="1"/>
  <c r="AB133" i="1"/>
  <c r="AB141" i="1"/>
  <c r="AB149" i="1"/>
  <c r="AB157" i="1"/>
  <c r="AB165" i="1"/>
  <c r="AB173" i="1"/>
  <c r="AB181" i="1"/>
  <c r="AB189" i="1"/>
  <c r="AB197" i="1"/>
  <c r="AB6" i="1"/>
  <c r="AB18" i="1"/>
  <c r="AB26" i="1"/>
  <c r="AB34" i="1"/>
  <c r="AB38" i="1"/>
  <c r="AB4" i="1"/>
  <c r="AB8" i="1"/>
  <c r="AB12" i="1"/>
  <c r="AB16" i="1"/>
  <c r="AB20" i="1"/>
  <c r="AB24" i="1"/>
  <c r="AB28" i="1"/>
  <c r="AB32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AB92" i="1"/>
  <c r="AB96" i="1"/>
  <c r="AB100" i="1"/>
  <c r="AB104" i="1"/>
  <c r="AB108" i="1"/>
  <c r="AB112" i="1"/>
  <c r="AB116" i="1"/>
  <c r="AB120" i="1"/>
  <c r="AB124" i="1"/>
  <c r="AB128" i="1"/>
  <c r="AB132" i="1"/>
  <c r="AB136" i="1"/>
  <c r="AB140" i="1"/>
  <c r="AB144" i="1"/>
  <c r="AB148" i="1"/>
  <c r="AB152" i="1"/>
  <c r="AB156" i="1"/>
  <c r="AB160" i="1"/>
  <c r="AB164" i="1"/>
  <c r="AB168" i="1"/>
  <c r="AB172" i="1"/>
  <c r="AB176" i="1"/>
  <c r="AB180" i="1"/>
  <c r="AB184" i="1"/>
  <c r="AB188" i="1"/>
  <c r="AB192" i="1"/>
  <c r="AB196" i="1"/>
  <c r="AB200" i="1"/>
  <c r="AB5" i="1"/>
  <c r="AB9" i="1"/>
  <c r="AB13" i="1"/>
  <c r="AB17" i="1"/>
  <c r="AB25" i="1"/>
  <c r="AB29" i="1"/>
  <c r="AB33" i="1"/>
  <c r="AB37" i="1"/>
  <c r="AB41" i="1"/>
  <c r="AB45" i="1"/>
  <c r="AB49" i="1"/>
  <c r="AB53" i="1"/>
  <c r="AB61" i="1"/>
  <c r="AB69" i="1"/>
  <c r="AB73" i="1"/>
  <c r="AB81" i="1"/>
  <c r="AB89" i="1"/>
  <c r="AB97" i="1"/>
  <c r="AB105" i="1"/>
  <c r="AB113" i="1"/>
  <c r="AB121" i="1"/>
  <c r="AB129" i="1"/>
  <c r="AB137" i="1"/>
  <c r="AB145" i="1"/>
  <c r="AB153" i="1"/>
  <c r="AB161" i="1"/>
  <c r="AB169" i="1"/>
  <c r="AB177" i="1"/>
  <c r="AB185" i="1"/>
  <c r="AB193" i="1"/>
  <c r="AB201" i="1"/>
  <c r="AB10" i="1"/>
  <c r="AB14" i="1"/>
  <c r="AB22" i="1"/>
  <c r="AB30" i="1"/>
  <c r="AB58" i="1"/>
  <c r="AB186" i="1"/>
  <c r="AB46" i="1"/>
  <c r="AB62" i="1"/>
  <c r="AB78" i="1"/>
  <c r="AB94" i="1"/>
  <c r="AB110" i="1"/>
  <c r="AB126" i="1"/>
  <c r="AB142" i="1"/>
  <c r="AB158" i="1"/>
  <c r="AB174" i="1"/>
  <c r="AB190" i="1"/>
  <c r="AB50" i="1"/>
  <c r="AB66" i="1"/>
  <c r="AB82" i="1"/>
  <c r="AB98" i="1"/>
  <c r="AB114" i="1"/>
  <c r="AB130" i="1"/>
  <c r="AB146" i="1"/>
  <c r="AB162" i="1"/>
  <c r="AB178" i="1"/>
  <c r="AB194" i="1"/>
  <c r="AB54" i="1"/>
  <c r="AB70" i="1"/>
  <c r="AB86" i="1"/>
  <c r="AB102" i="1"/>
  <c r="AB118" i="1"/>
  <c r="AB134" i="1"/>
  <c r="AB150" i="1"/>
  <c r="AB166" i="1"/>
  <c r="AB182" i="1"/>
  <c r="AB198" i="1"/>
  <c r="AB42" i="1"/>
  <c r="AB74" i="1"/>
  <c r="AB90" i="1"/>
  <c r="AB106" i="1"/>
  <c r="AB122" i="1"/>
  <c r="AB138" i="1"/>
  <c r="AB154" i="1"/>
  <c r="AB170" i="1"/>
  <c r="AB202" i="1"/>
  <c r="G8" i="1"/>
  <c r="G10" i="1"/>
  <c r="W2" i="1" s="1"/>
  <c r="T9" i="1"/>
  <c r="G14" i="1" l="1"/>
  <c r="AC2" i="1"/>
  <c r="T1" i="1"/>
  <c r="G11" i="1"/>
  <c r="B19" i="1"/>
  <c r="AD5" i="1" l="1"/>
  <c r="AD9" i="1"/>
  <c r="AD13" i="1"/>
  <c r="AD17" i="1"/>
  <c r="AD21" i="1"/>
  <c r="AD25" i="1"/>
  <c r="AD29" i="1"/>
  <c r="AD33" i="1"/>
  <c r="AD37" i="1"/>
  <c r="AD41" i="1"/>
  <c r="AD45" i="1"/>
  <c r="AD49" i="1"/>
  <c r="AD53" i="1"/>
  <c r="AD57" i="1"/>
  <c r="AD61" i="1"/>
  <c r="AD65" i="1"/>
  <c r="AD69" i="1"/>
  <c r="AD73" i="1"/>
  <c r="AD77" i="1"/>
  <c r="AD81" i="1"/>
  <c r="AD85" i="1"/>
  <c r="AD89" i="1"/>
  <c r="AD93" i="1"/>
  <c r="AD97" i="1"/>
  <c r="AD101" i="1"/>
  <c r="AD105" i="1"/>
  <c r="AD109" i="1"/>
  <c r="AD113" i="1"/>
  <c r="AD6" i="1"/>
  <c r="AD10" i="1"/>
  <c r="AD14" i="1"/>
  <c r="AD18" i="1"/>
  <c r="AD22" i="1"/>
  <c r="AD26" i="1"/>
  <c r="AD30" i="1"/>
  <c r="AD34" i="1"/>
  <c r="AD38" i="1"/>
  <c r="AD42" i="1"/>
  <c r="AD46" i="1"/>
  <c r="AD50" i="1"/>
  <c r="AD54" i="1"/>
  <c r="AD58" i="1"/>
  <c r="AD62" i="1"/>
  <c r="AD66" i="1"/>
  <c r="W7" i="1"/>
  <c r="AD4" i="1"/>
  <c r="AD8" i="1"/>
  <c r="AD12" i="1"/>
  <c r="AD16" i="1"/>
  <c r="AD20" i="1"/>
  <c r="AD24" i="1"/>
  <c r="AD28" i="1"/>
  <c r="AD32" i="1"/>
  <c r="AD36" i="1"/>
  <c r="AD40" i="1"/>
  <c r="AD44" i="1"/>
  <c r="AD48" i="1"/>
  <c r="AD52" i="1"/>
  <c r="AD56" i="1"/>
  <c r="AD60" i="1"/>
  <c r="AD64" i="1"/>
  <c r="AD3" i="1"/>
  <c r="AD19" i="1"/>
  <c r="AD35" i="1"/>
  <c r="AD51" i="1"/>
  <c r="AD67" i="1"/>
  <c r="AD72" i="1"/>
  <c r="AD78" i="1"/>
  <c r="AD83" i="1"/>
  <c r="AD88" i="1"/>
  <c r="AD94" i="1"/>
  <c r="AD99" i="1"/>
  <c r="AD104" i="1"/>
  <c r="AD110" i="1"/>
  <c r="AD115" i="1"/>
  <c r="AD119" i="1"/>
  <c r="AD123" i="1"/>
  <c r="AD127" i="1"/>
  <c r="AD131" i="1"/>
  <c r="AD135" i="1"/>
  <c r="AD139" i="1"/>
  <c r="AD143" i="1"/>
  <c r="AD147" i="1"/>
  <c r="AD151" i="1"/>
  <c r="AD155" i="1"/>
  <c r="AD159" i="1"/>
  <c r="AD163" i="1"/>
  <c r="AD167" i="1"/>
  <c r="AD171" i="1"/>
  <c r="AD175" i="1"/>
  <c r="AD179" i="1"/>
  <c r="AD183" i="1"/>
  <c r="AD187" i="1"/>
  <c r="AD191" i="1"/>
  <c r="AD195" i="1"/>
  <c r="AD199" i="1"/>
  <c r="AD2" i="1"/>
  <c r="AD7" i="1"/>
  <c r="AD23" i="1"/>
  <c r="AD39" i="1"/>
  <c r="AD55" i="1"/>
  <c r="AD68" i="1"/>
  <c r="AD74" i="1"/>
  <c r="AD79" i="1"/>
  <c r="AD84" i="1"/>
  <c r="AD90" i="1"/>
  <c r="AD95" i="1"/>
  <c r="AD100" i="1"/>
  <c r="AD106" i="1"/>
  <c r="AD111" i="1"/>
  <c r="AD116" i="1"/>
  <c r="AD120" i="1"/>
  <c r="AD124" i="1"/>
  <c r="AD128" i="1"/>
  <c r="AD132" i="1"/>
  <c r="AD136" i="1"/>
  <c r="AD140" i="1"/>
  <c r="AD144" i="1"/>
  <c r="AD148" i="1"/>
  <c r="AD152" i="1"/>
  <c r="AD156" i="1"/>
  <c r="AD160" i="1"/>
  <c r="AD164" i="1"/>
  <c r="AD168" i="1"/>
  <c r="AD172" i="1"/>
  <c r="AD176" i="1"/>
  <c r="AD180" i="1"/>
  <c r="AD184" i="1"/>
  <c r="AD188" i="1"/>
  <c r="AD192" i="1"/>
  <c r="AD196" i="1"/>
  <c r="AD200" i="1"/>
  <c r="AD15" i="1"/>
  <c r="AD31" i="1"/>
  <c r="AD47" i="1"/>
  <c r="AD63" i="1"/>
  <c r="AD71" i="1"/>
  <c r="AD76" i="1"/>
  <c r="AD82" i="1"/>
  <c r="AD87" i="1"/>
  <c r="AD92" i="1"/>
  <c r="AD98" i="1"/>
  <c r="AD103" i="1"/>
  <c r="AD108" i="1"/>
  <c r="AD114" i="1"/>
  <c r="AD118" i="1"/>
  <c r="AD122" i="1"/>
  <c r="AD126" i="1"/>
  <c r="AD130" i="1"/>
  <c r="AD134" i="1"/>
  <c r="AD138" i="1"/>
  <c r="AD142" i="1"/>
  <c r="AD146" i="1"/>
  <c r="AD150" i="1"/>
  <c r="AD154" i="1"/>
  <c r="AD158" i="1"/>
  <c r="AD162" i="1"/>
  <c r="AD166" i="1"/>
  <c r="AD170" i="1"/>
  <c r="AD174" i="1"/>
  <c r="AD178" i="1"/>
  <c r="AD182" i="1"/>
  <c r="AD186" i="1"/>
  <c r="AD190" i="1"/>
  <c r="AD194" i="1"/>
  <c r="AD198" i="1"/>
  <c r="AD202" i="1"/>
  <c r="AD43" i="1"/>
  <c r="AD80" i="1"/>
  <c r="AD102" i="1"/>
  <c r="AD121" i="1"/>
  <c r="AD137" i="1"/>
  <c r="AD153" i="1"/>
  <c r="AD169" i="1"/>
  <c r="AD185" i="1"/>
  <c r="AD201" i="1"/>
  <c r="AD149" i="1"/>
  <c r="AD59" i="1"/>
  <c r="AD86" i="1"/>
  <c r="AD107" i="1"/>
  <c r="AD125" i="1"/>
  <c r="AD141" i="1"/>
  <c r="AD157" i="1"/>
  <c r="AD173" i="1"/>
  <c r="AD189" i="1"/>
  <c r="AD133" i="1"/>
  <c r="AD11" i="1"/>
  <c r="AD70" i="1"/>
  <c r="AD91" i="1"/>
  <c r="AD112" i="1"/>
  <c r="AD129" i="1"/>
  <c r="AD145" i="1"/>
  <c r="AD161" i="1"/>
  <c r="AD177" i="1"/>
  <c r="AD193" i="1"/>
  <c r="AD27" i="1"/>
  <c r="AD75" i="1"/>
  <c r="AD96" i="1"/>
  <c r="AD117" i="1"/>
  <c r="AD165" i="1"/>
  <c r="AD181" i="1"/>
  <c r="AD197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53" i="1"/>
  <c r="AE57" i="1"/>
  <c r="AE61" i="1"/>
  <c r="AE65" i="1"/>
  <c r="AE69" i="1"/>
  <c r="AE73" i="1"/>
  <c r="AE77" i="1"/>
  <c r="AE81" i="1"/>
  <c r="AE85" i="1"/>
  <c r="AE89" i="1"/>
  <c r="AE93" i="1"/>
  <c r="AE97" i="1"/>
  <c r="AE101" i="1"/>
  <c r="AE105" i="1"/>
  <c r="AE109" i="1"/>
  <c r="AE113" i="1"/>
  <c r="AE117" i="1"/>
  <c r="AE121" i="1"/>
  <c r="AE125" i="1"/>
  <c r="AE129" i="1"/>
  <c r="AE133" i="1"/>
  <c r="AE137" i="1"/>
  <c r="AE141" i="1"/>
  <c r="AE145" i="1"/>
  <c r="W3" i="1"/>
  <c r="AE3" i="1"/>
  <c r="AE8" i="1"/>
  <c r="AE14" i="1"/>
  <c r="AE19" i="1"/>
  <c r="AE24" i="1"/>
  <c r="AE30" i="1"/>
  <c r="AE35" i="1"/>
  <c r="AE40" i="1"/>
  <c r="AE46" i="1"/>
  <c r="AE51" i="1"/>
  <c r="AE56" i="1"/>
  <c r="AE62" i="1"/>
  <c r="AE67" i="1"/>
  <c r="AE72" i="1"/>
  <c r="AE78" i="1"/>
  <c r="AE83" i="1"/>
  <c r="AE88" i="1"/>
  <c r="AE94" i="1"/>
  <c r="AE99" i="1"/>
  <c r="AE104" i="1"/>
  <c r="AE110" i="1"/>
  <c r="AE115" i="1"/>
  <c r="AE120" i="1"/>
  <c r="AE126" i="1"/>
  <c r="AE131" i="1"/>
  <c r="AE136" i="1"/>
  <c r="AE142" i="1"/>
  <c r="AE147" i="1"/>
  <c r="AE151" i="1"/>
  <c r="AE155" i="1"/>
  <c r="AE159" i="1"/>
  <c r="AE163" i="1"/>
  <c r="AE167" i="1"/>
  <c r="AE171" i="1"/>
  <c r="AE175" i="1"/>
  <c r="AE179" i="1"/>
  <c r="AE183" i="1"/>
  <c r="AE187" i="1"/>
  <c r="AE191" i="1"/>
  <c r="AE195" i="1"/>
  <c r="AE199" i="1"/>
  <c r="AE2" i="1"/>
  <c r="AF2" i="1" s="1"/>
  <c r="AH2" i="1" s="1"/>
  <c r="AI2" i="1" s="1"/>
  <c r="AE4" i="1"/>
  <c r="AE10" i="1"/>
  <c r="AE15" i="1"/>
  <c r="AE20" i="1"/>
  <c r="AE26" i="1"/>
  <c r="AE31" i="1"/>
  <c r="AE36" i="1"/>
  <c r="AE42" i="1"/>
  <c r="AE47" i="1"/>
  <c r="AE52" i="1"/>
  <c r="AE58" i="1"/>
  <c r="AE63" i="1"/>
  <c r="AE68" i="1"/>
  <c r="AE74" i="1"/>
  <c r="AE79" i="1"/>
  <c r="AE84" i="1"/>
  <c r="AE90" i="1"/>
  <c r="AE95" i="1"/>
  <c r="AE100" i="1"/>
  <c r="AE106" i="1"/>
  <c r="AE111" i="1"/>
  <c r="AE116" i="1"/>
  <c r="AE122" i="1"/>
  <c r="AE127" i="1"/>
  <c r="AE132" i="1"/>
  <c r="AE138" i="1"/>
  <c r="AE143" i="1"/>
  <c r="AE148" i="1"/>
  <c r="AE152" i="1"/>
  <c r="AE156" i="1"/>
  <c r="AE160" i="1"/>
  <c r="AE164" i="1"/>
  <c r="AE168" i="1"/>
  <c r="AE172" i="1"/>
  <c r="AE176" i="1"/>
  <c r="AE180" i="1"/>
  <c r="AE184" i="1"/>
  <c r="AE188" i="1"/>
  <c r="AE192" i="1"/>
  <c r="AE196" i="1"/>
  <c r="AE200" i="1"/>
  <c r="AE7" i="1"/>
  <c r="AE12" i="1"/>
  <c r="AE18" i="1"/>
  <c r="AE23" i="1"/>
  <c r="AE28" i="1"/>
  <c r="AE34" i="1"/>
  <c r="AE39" i="1"/>
  <c r="AE44" i="1"/>
  <c r="AE50" i="1"/>
  <c r="AE55" i="1"/>
  <c r="AE60" i="1"/>
  <c r="AE66" i="1"/>
  <c r="AE71" i="1"/>
  <c r="AE76" i="1"/>
  <c r="AE82" i="1"/>
  <c r="AE87" i="1"/>
  <c r="AE92" i="1"/>
  <c r="AE98" i="1"/>
  <c r="AE103" i="1"/>
  <c r="AE108" i="1"/>
  <c r="AE114" i="1"/>
  <c r="AE119" i="1"/>
  <c r="AE124" i="1"/>
  <c r="AE130" i="1"/>
  <c r="AE135" i="1"/>
  <c r="AE140" i="1"/>
  <c r="AE146" i="1"/>
  <c r="AE150" i="1"/>
  <c r="AE154" i="1"/>
  <c r="AE158" i="1"/>
  <c r="AE162" i="1"/>
  <c r="AE166" i="1"/>
  <c r="AE170" i="1"/>
  <c r="AF170" i="1" s="1"/>
  <c r="AE174" i="1"/>
  <c r="AE178" i="1"/>
  <c r="AE182" i="1"/>
  <c r="AE186" i="1"/>
  <c r="AE190" i="1"/>
  <c r="AE194" i="1"/>
  <c r="AE198" i="1"/>
  <c r="AE202" i="1"/>
  <c r="AE16" i="1"/>
  <c r="AE38" i="1"/>
  <c r="AE59" i="1"/>
  <c r="AE80" i="1"/>
  <c r="AE102" i="1"/>
  <c r="AE123" i="1"/>
  <c r="AE144" i="1"/>
  <c r="AE161" i="1"/>
  <c r="AE177" i="1"/>
  <c r="AE193" i="1"/>
  <c r="AE22" i="1"/>
  <c r="AE43" i="1"/>
  <c r="AE64" i="1"/>
  <c r="AE86" i="1"/>
  <c r="AE107" i="1"/>
  <c r="AE128" i="1"/>
  <c r="AE149" i="1"/>
  <c r="AE165" i="1"/>
  <c r="AE181" i="1"/>
  <c r="AE197" i="1"/>
  <c r="AE11" i="1"/>
  <c r="AE32" i="1"/>
  <c r="AE54" i="1"/>
  <c r="AE75" i="1"/>
  <c r="AE96" i="1"/>
  <c r="AE118" i="1"/>
  <c r="AE139" i="1"/>
  <c r="AE157" i="1"/>
  <c r="AF157" i="1" s="1"/>
  <c r="AG157" i="1" s="1"/>
  <c r="AJ157" i="1" s="1"/>
  <c r="AE173" i="1"/>
  <c r="AE189" i="1"/>
  <c r="AE48" i="1"/>
  <c r="AE134" i="1"/>
  <c r="AE201" i="1"/>
  <c r="AE70" i="1"/>
  <c r="AE153" i="1"/>
  <c r="AE6" i="1"/>
  <c r="AE91" i="1"/>
  <c r="AE169" i="1"/>
  <c r="AE27" i="1"/>
  <c r="AE112" i="1"/>
  <c r="AE185" i="1"/>
  <c r="T2" i="1"/>
  <c r="T6" i="1"/>
  <c r="AF43" i="1" l="1"/>
  <c r="AH43" i="1" s="1"/>
  <c r="AI43" i="1" s="1"/>
  <c r="AF28" i="1"/>
  <c r="AH28" i="1" s="1"/>
  <c r="AI28" i="1" s="1"/>
  <c r="AF50" i="1"/>
  <c r="AG50" i="1" s="1"/>
  <c r="AJ50" i="1" s="1"/>
  <c r="AF5" i="1"/>
  <c r="AG5" i="1" s="1"/>
  <c r="AJ5" i="1" s="1"/>
  <c r="AF197" i="1"/>
  <c r="AH197" i="1" s="1"/>
  <c r="AI197" i="1" s="1"/>
  <c r="AF133" i="1"/>
  <c r="AG133" i="1" s="1"/>
  <c r="AJ133" i="1" s="1"/>
  <c r="AF31" i="1"/>
  <c r="AG31" i="1" s="1"/>
  <c r="AJ31" i="1" s="1"/>
  <c r="AH157" i="1"/>
  <c r="AI157" i="1" s="1"/>
  <c r="AF103" i="1"/>
  <c r="AG103" i="1" s="1"/>
  <c r="AJ103" i="1" s="1"/>
  <c r="AF94" i="1"/>
  <c r="AG94" i="1" s="1"/>
  <c r="AJ94" i="1" s="1"/>
  <c r="AF93" i="1"/>
  <c r="AH93" i="1" s="1"/>
  <c r="AI93" i="1" s="1"/>
  <c r="AF27" i="1"/>
  <c r="AG27" i="1" s="1"/>
  <c r="AJ27" i="1" s="1"/>
  <c r="AF87" i="1"/>
  <c r="AG87" i="1" s="1"/>
  <c r="AJ87" i="1" s="1"/>
  <c r="AF200" i="1"/>
  <c r="AG200" i="1" s="1"/>
  <c r="AJ200" i="1" s="1"/>
  <c r="AF184" i="1"/>
  <c r="AF120" i="1"/>
  <c r="AF100" i="1"/>
  <c r="AG100" i="1" s="1"/>
  <c r="AJ100" i="1" s="1"/>
  <c r="AF151" i="1"/>
  <c r="AG151" i="1" s="1"/>
  <c r="AJ151" i="1" s="1"/>
  <c r="AF99" i="1"/>
  <c r="AH99" i="1" s="1"/>
  <c r="AI99" i="1" s="1"/>
  <c r="AF44" i="1"/>
  <c r="AG44" i="1" s="1"/>
  <c r="AJ44" i="1" s="1"/>
  <c r="AF97" i="1"/>
  <c r="AH97" i="1" s="1"/>
  <c r="AI97" i="1" s="1"/>
  <c r="AF81" i="1"/>
  <c r="AG81" i="1" s="1"/>
  <c r="AJ81" i="1" s="1"/>
  <c r="AF33" i="1"/>
  <c r="AF17" i="1"/>
  <c r="AG17" i="1" s="1"/>
  <c r="AJ17" i="1" s="1"/>
  <c r="AF132" i="1"/>
  <c r="AH132" i="1" s="1"/>
  <c r="AI132" i="1" s="1"/>
  <c r="AF182" i="1"/>
  <c r="AH182" i="1" s="1"/>
  <c r="AI182" i="1" s="1"/>
  <c r="AF166" i="1"/>
  <c r="AH166" i="1" s="1"/>
  <c r="AI166" i="1" s="1"/>
  <c r="AF176" i="1"/>
  <c r="AG176" i="1" s="1"/>
  <c r="AJ176" i="1" s="1"/>
  <c r="AF68" i="1"/>
  <c r="AG68" i="1" s="1"/>
  <c r="AJ68" i="1" s="1"/>
  <c r="AF159" i="1"/>
  <c r="AH159" i="1" s="1"/>
  <c r="AI159" i="1" s="1"/>
  <c r="AF110" i="1"/>
  <c r="AH110" i="1" s="1"/>
  <c r="AI110" i="1" s="1"/>
  <c r="AF3" i="1"/>
  <c r="AF105" i="1"/>
  <c r="AG105" i="1" s="1"/>
  <c r="AJ105" i="1" s="1"/>
  <c r="AF89" i="1"/>
  <c r="AG89" i="1" s="1"/>
  <c r="AJ89" i="1" s="1"/>
  <c r="AF41" i="1"/>
  <c r="AG41" i="1" s="1"/>
  <c r="AJ41" i="1" s="1"/>
  <c r="AF25" i="1"/>
  <c r="AG25" i="1" s="1"/>
  <c r="AJ25" i="1" s="1"/>
  <c r="AF71" i="1"/>
  <c r="AH71" i="1" s="1"/>
  <c r="AI71" i="1" s="1"/>
  <c r="AH170" i="1"/>
  <c r="AI170" i="1" s="1"/>
  <c r="AG170" i="1"/>
  <c r="AJ170" i="1" s="1"/>
  <c r="AF165" i="1"/>
  <c r="AG165" i="1" s="1"/>
  <c r="AJ165" i="1" s="1"/>
  <c r="AF186" i="1"/>
  <c r="AF196" i="1"/>
  <c r="AF179" i="1"/>
  <c r="AF77" i="1"/>
  <c r="AF60" i="1"/>
  <c r="AG60" i="1" s="1"/>
  <c r="AJ60" i="1" s="1"/>
  <c r="AF18" i="1"/>
  <c r="AF112" i="1"/>
  <c r="AG112" i="1" s="1"/>
  <c r="AJ112" i="1" s="1"/>
  <c r="AF141" i="1"/>
  <c r="AF169" i="1"/>
  <c r="AG169" i="1" s="1"/>
  <c r="AJ169" i="1" s="1"/>
  <c r="AF118" i="1"/>
  <c r="AF52" i="1"/>
  <c r="AF42" i="1"/>
  <c r="AF10" i="1"/>
  <c r="AF119" i="1"/>
  <c r="AG119" i="1" s="1"/>
  <c r="AJ119" i="1" s="1"/>
  <c r="AF34" i="1"/>
  <c r="AH34" i="1" s="1"/>
  <c r="AI34" i="1" s="1"/>
  <c r="AF12" i="1"/>
  <c r="AH12" i="1" s="1"/>
  <c r="AI12" i="1" s="1"/>
  <c r="AF58" i="1"/>
  <c r="AH58" i="1" s="1"/>
  <c r="AI58" i="1" s="1"/>
  <c r="AF9" i="1"/>
  <c r="AG9" i="1" s="1"/>
  <c r="AJ9" i="1" s="1"/>
  <c r="AF75" i="1"/>
  <c r="AF161" i="1"/>
  <c r="AF91" i="1"/>
  <c r="AH91" i="1" s="1"/>
  <c r="AI91" i="1" s="1"/>
  <c r="AF189" i="1"/>
  <c r="AF125" i="1"/>
  <c r="AF149" i="1"/>
  <c r="AG149" i="1" s="1"/>
  <c r="AJ149" i="1" s="1"/>
  <c r="AF80" i="1"/>
  <c r="AG80" i="1" s="1"/>
  <c r="AJ80" i="1" s="1"/>
  <c r="AF194" i="1"/>
  <c r="AF178" i="1"/>
  <c r="AF162" i="1"/>
  <c r="AF146" i="1"/>
  <c r="AF114" i="1"/>
  <c r="AF92" i="1"/>
  <c r="AF188" i="1"/>
  <c r="AF172" i="1"/>
  <c r="AF156" i="1"/>
  <c r="AF124" i="1"/>
  <c r="AF106" i="1"/>
  <c r="AF84" i="1"/>
  <c r="AF187" i="1"/>
  <c r="AF171" i="1"/>
  <c r="AF155" i="1"/>
  <c r="AF123" i="1"/>
  <c r="AF104" i="1"/>
  <c r="AF83" i="1"/>
  <c r="AF51" i="1"/>
  <c r="AG51" i="1" s="1"/>
  <c r="AJ51" i="1" s="1"/>
  <c r="AF64" i="1"/>
  <c r="AH64" i="1" s="1"/>
  <c r="AI64" i="1" s="1"/>
  <c r="AF32" i="1"/>
  <c r="AF54" i="1"/>
  <c r="AH54" i="1" s="1"/>
  <c r="AI54" i="1" s="1"/>
  <c r="AF38" i="1"/>
  <c r="AG38" i="1" s="1"/>
  <c r="AJ38" i="1" s="1"/>
  <c r="AF6" i="1"/>
  <c r="AF101" i="1"/>
  <c r="AF85" i="1"/>
  <c r="AF69" i="1"/>
  <c r="AF53" i="1"/>
  <c r="AF37" i="1"/>
  <c r="AF21" i="1"/>
  <c r="AF107" i="1"/>
  <c r="AG107" i="1" s="1"/>
  <c r="AJ107" i="1" s="1"/>
  <c r="AF144" i="1"/>
  <c r="AH144" i="1" s="1"/>
  <c r="AI144" i="1" s="1"/>
  <c r="AF111" i="1"/>
  <c r="AH111" i="1" s="1"/>
  <c r="AI111" i="1" s="1"/>
  <c r="AF191" i="1"/>
  <c r="AH191" i="1" s="1"/>
  <c r="AI191" i="1" s="1"/>
  <c r="AF35" i="1"/>
  <c r="AG35" i="1" s="1"/>
  <c r="AJ35" i="1" s="1"/>
  <c r="AF117" i="1"/>
  <c r="AF193" i="1"/>
  <c r="AF86" i="1"/>
  <c r="AF185" i="1"/>
  <c r="AH185" i="1" s="1"/>
  <c r="AI185" i="1" s="1"/>
  <c r="AF202" i="1"/>
  <c r="AF154" i="1"/>
  <c r="AF138" i="1"/>
  <c r="AF82" i="1"/>
  <c r="AF180" i="1"/>
  <c r="AF164" i="1"/>
  <c r="AF148" i="1"/>
  <c r="AF116" i="1"/>
  <c r="AF95" i="1"/>
  <c r="AG95" i="1" s="1"/>
  <c r="AJ95" i="1" s="1"/>
  <c r="AF74" i="1"/>
  <c r="AF195" i="1"/>
  <c r="AF163" i="1"/>
  <c r="AF147" i="1"/>
  <c r="AF115" i="1"/>
  <c r="AF72" i="1"/>
  <c r="AF19" i="1"/>
  <c r="AF40" i="1"/>
  <c r="AF8" i="1"/>
  <c r="AF62" i="1"/>
  <c r="AF30" i="1"/>
  <c r="AF109" i="1"/>
  <c r="AG109" i="1" s="1"/>
  <c r="AJ109" i="1" s="1"/>
  <c r="AF61" i="1"/>
  <c r="AF45" i="1"/>
  <c r="AF29" i="1"/>
  <c r="AF13" i="1"/>
  <c r="AF96" i="1"/>
  <c r="AF102" i="1"/>
  <c r="AF181" i="1"/>
  <c r="AF153" i="1"/>
  <c r="AF130" i="1"/>
  <c r="AF15" i="1"/>
  <c r="AF140" i="1"/>
  <c r="AF55" i="1"/>
  <c r="AF139" i="1"/>
  <c r="AF48" i="1"/>
  <c r="AF16" i="1"/>
  <c r="AF22" i="1"/>
  <c r="AF173" i="1"/>
  <c r="AF174" i="1"/>
  <c r="AF158" i="1"/>
  <c r="AF129" i="1"/>
  <c r="AF11" i="1"/>
  <c r="AF121" i="1"/>
  <c r="AF122" i="1"/>
  <c r="AF47" i="1"/>
  <c r="AF23" i="1"/>
  <c r="AF131" i="1"/>
  <c r="AF56" i="1"/>
  <c r="AF24" i="1"/>
  <c r="AF46" i="1"/>
  <c r="AF14" i="1"/>
  <c r="AF177" i="1"/>
  <c r="AF59" i="1"/>
  <c r="AF198" i="1"/>
  <c r="AF150" i="1"/>
  <c r="AF134" i="1"/>
  <c r="AF98" i="1"/>
  <c r="AF76" i="1"/>
  <c r="AF192" i="1"/>
  <c r="AF160" i="1"/>
  <c r="AF128" i="1"/>
  <c r="AF90" i="1"/>
  <c r="AF7" i="1"/>
  <c r="AF175" i="1"/>
  <c r="AF143" i="1"/>
  <c r="AF127" i="1"/>
  <c r="AF88" i="1"/>
  <c r="AF67" i="1"/>
  <c r="AF36" i="1"/>
  <c r="AF20" i="1"/>
  <c r="AF4" i="1"/>
  <c r="AF26" i="1"/>
  <c r="AF73" i="1"/>
  <c r="AF57" i="1"/>
  <c r="AF145" i="1"/>
  <c r="AF70" i="1"/>
  <c r="AF201" i="1"/>
  <c r="AF137" i="1"/>
  <c r="AF190" i="1"/>
  <c r="AF142" i="1"/>
  <c r="AF126" i="1"/>
  <c r="AF108" i="1"/>
  <c r="AF63" i="1"/>
  <c r="AF168" i="1"/>
  <c r="AF152" i="1"/>
  <c r="AF136" i="1"/>
  <c r="AF79" i="1"/>
  <c r="AF39" i="1"/>
  <c r="AF199" i="1"/>
  <c r="AF183" i="1"/>
  <c r="AF167" i="1"/>
  <c r="AF135" i="1"/>
  <c r="AF78" i="1"/>
  <c r="AF66" i="1"/>
  <c r="AF113" i="1"/>
  <c r="AF65" i="1"/>
  <c r="AF49" i="1"/>
  <c r="AG2" i="1"/>
  <c r="AJ2" i="1" s="1"/>
  <c r="AH103" i="1" l="1"/>
  <c r="AI103" i="1" s="1"/>
  <c r="AG43" i="1"/>
  <c r="AJ43" i="1" s="1"/>
  <c r="AG197" i="1"/>
  <c r="AJ197" i="1" s="1"/>
  <c r="AG28" i="1"/>
  <c r="AJ28" i="1" s="1"/>
  <c r="AH5" i="1"/>
  <c r="AI5" i="1" s="1"/>
  <c r="AH50" i="1"/>
  <c r="AI50" i="1" s="1"/>
  <c r="AH149" i="1"/>
  <c r="AI149" i="1" s="1"/>
  <c r="AG97" i="1"/>
  <c r="AJ97" i="1" s="1"/>
  <c r="AH133" i="1"/>
  <c r="AI133" i="1" s="1"/>
  <c r="AH89" i="1"/>
  <c r="AI89" i="1" s="1"/>
  <c r="AG185" i="1"/>
  <c r="AJ185" i="1" s="1"/>
  <c r="AH68" i="1"/>
  <c r="AI68" i="1" s="1"/>
  <c r="AG71" i="1"/>
  <c r="AJ71" i="1" s="1"/>
  <c r="AH107" i="1"/>
  <c r="AI107" i="1" s="1"/>
  <c r="AH27" i="1"/>
  <c r="AI27" i="1" s="1"/>
  <c r="AH17" i="1"/>
  <c r="AI17" i="1" s="1"/>
  <c r="AH25" i="1"/>
  <c r="AI25" i="1" s="1"/>
  <c r="AH60" i="1"/>
  <c r="AI60" i="1" s="1"/>
  <c r="AH44" i="1"/>
  <c r="AI44" i="1" s="1"/>
  <c r="AH94" i="1"/>
  <c r="AI94" i="1" s="1"/>
  <c r="AG34" i="1"/>
  <c r="AJ34" i="1" s="1"/>
  <c r="AH80" i="1"/>
  <c r="AI80" i="1" s="1"/>
  <c r="AH200" i="1"/>
  <c r="AI200" i="1" s="1"/>
  <c r="AG54" i="1"/>
  <c r="AJ54" i="1" s="1"/>
  <c r="AH81" i="1"/>
  <c r="AI81" i="1" s="1"/>
  <c r="AG191" i="1"/>
  <c r="AJ191" i="1" s="1"/>
  <c r="AH151" i="1"/>
  <c r="AI151" i="1" s="1"/>
  <c r="AH31" i="1"/>
  <c r="AI31" i="1" s="1"/>
  <c r="AG182" i="1"/>
  <c r="AJ182" i="1" s="1"/>
  <c r="AG93" i="1"/>
  <c r="AJ93" i="1" s="1"/>
  <c r="AG159" i="1"/>
  <c r="AJ159" i="1" s="1"/>
  <c r="AH100" i="1"/>
  <c r="AI100" i="1" s="1"/>
  <c r="AH38" i="1"/>
  <c r="AI38" i="1" s="1"/>
  <c r="AG12" i="1"/>
  <c r="AJ12" i="1" s="1"/>
  <c r="AH105" i="1"/>
  <c r="AI105" i="1" s="1"/>
  <c r="AG110" i="1"/>
  <c r="AJ110" i="1" s="1"/>
  <c r="AG99" i="1"/>
  <c r="AJ99" i="1" s="1"/>
  <c r="AH35" i="1"/>
  <c r="AI35" i="1" s="1"/>
  <c r="AH51" i="1"/>
  <c r="AI51" i="1" s="1"/>
  <c r="AG132" i="1"/>
  <c r="AJ132" i="1" s="1"/>
  <c r="AG33" i="1"/>
  <c r="AJ33" i="1" s="1"/>
  <c r="AH33" i="1"/>
  <c r="AI33" i="1" s="1"/>
  <c r="AH184" i="1"/>
  <c r="AI184" i="1" s="1"/>
  <c r="AG184" i="1"/>
  <c r="AJ184" i="1" s="1"/>
  <c r="AH41" i="1"/>
  <c r="AI41" i="1" s="1"/>
  <c r="AG64" i="1"/>
  <c r="AJ64" i="1" s="1"/>
  <c r="AH169" i="1"/>
  <c r="AI169" i="1" s="1"/>
  <c r="AH176" i="1"/>
  <c r="AI176" i="1" s="1"/>
  <c r="AG58" i="1"/>
  <c r="AJ58" i="1" s="1"/>
  <c r="AH87" i="1"/>
  <c r="AI87" i="1" s="1"/>
  <c r="AG166" i="1"/>
  <c r="AJ166" i="1" s="1"/>
  <c r="AG3" i="1"/>
  <c r="AJ3" i="1" s="1"/>
  <c r="AH3" i="1"/>
  <c r="AI3" i="1" s="1"/>
  <c r="AG120" i="1"/>
  <c r="AJ120" i="1" s="1"/>
  <c r="AH120" i="1"/>
  <c r="AI120" i="1" s="1"/>
  <c r="AH95" i="1"/>
  <c r="AI95" i="1" s="1"/>
  <c r="AG91" i="1"/>
  <c r="AJ91" i="1" s="1"/>
  <c r="AH109" i="1"/>
  <c r="AI109" i="1" s="1"/>
  <c r="AG144" i="1"/>
  <c r="AJ144" i="1" s="1"/>
  <c r="AH61" i="1"/>
  <c r="AI61" i="1" s="1"/>
  <c r="AG61" i="1"/>
  <c r="AJ61" i="1" s="1"/>
  <c r="AH115" i="1"/>
  <c r="AI115" i="1" s="1"/>
  <c r="AG115" i="1"/>
  <c r="AJ115" i="1" s="1"/>
  <c r="AG164" i="1"/>
  <c r="AJ164" i="1" s="1"/>
  <c r="AH164" i="1"/>
  <c r="AI164" i="1" s="1"/>
  <c r="AH193" i="1"/>
  <c r="AI193" i="1" s="1"/>
  <c r="AG193" i="1"/>
  <c r="AJ193" i="1" s="1"/>
  <c r="AH37" i="1"/>
  <c r="AI37" i="1" s="1"/>
  <c r="AG37" i="1"/>
  <c r="AJ37" i="1" s="1"/>
  <c r="AH32" i="1"/>
  <c r="AI32" i="1" s="1"/>
  <c r="AG32" i="1"/>
  <c r="AJ32" i="1" s="1"/>
  <c r="AG187" i="1"/>
  <c r="AJ187" i="1" s="1"/>
  <c r="AH187" i="1"/>
  <c r="AI187" i="1" s="1"/>
  <c r="AG114" i="1"/>
  <c r="AJ114" i="1" s="1"/>
  <c r="AH114" i="1"/>
  <c r="AI114" i="1" s="1"/>
  <c r="AH189" i="1"/>
  <c r="AI189" i="1" s="1"/>
  <c r="AG189" i="1"/>
  <c r="AJ189" i="1" s="1"/>
  <c r="AG141" i="1"/>
  <c r="AJ141" i="1" s="1"/>
  <c r="AH141" i="1"/>
  <c r="AI141" i="1" s="1"/>
  <c r="AG179" i="1"/>
  <c r="AJ179" i="1" s="1"/>
  <c r="AH179" i="1"/>
  <c r="AI179" i="1" s="1"/>
  <c r="AG111" i="1"/>
  <c r="AJ111" i="1" s="1"/>
  <c r="AH9" i="1"/>
  <c r="AI9" i="1" s="1"/>
  <c r="AH147" i="1"/>
  <c r="AI147" i="1" s="1"/>
  <c r="AG147" i="1"/>
  <c r="AJ147" i="1" s="1"/>
  <c r="AG180" i="1"/>
  <c r="AJ180" i="1" s="1"/>
  <c r="AH180" i="1"/>
  <c r="AI180" i="1" s="1"/>
  <c r="AG117" i="1"/>
  <c r="AJ117" i="1" s="1"/>
  <c r="AH117" i="1"/>
  <c r="AI117" i="1" s="1"/>
  <c r="AH6" i="1"/>
  <c r="AI6" i="1" s="1"/>
  <c r="AG6" i="1"/>
  <c r="AJ6" i="1" s="1"/>
  <c r="AH123" i="1"/>
  <c r="AI123" i="1" s="1"/>
  <c r="AG123" i="1"/>
  <c r="AJ123" i="1" s="1"/>
  <c r="AG172" i="1"/>
  <c r="AJ172" i="1" s="1"/>
  <c r="AH172" i="1"/>
  <c r="AI172" i="1" s="1"/>
  <c r="AH18" i="1"/>
  <c r="AI18" i="1" s="1"/>
  <c r="AG18" i="1"/>
  <c r="AJ18" i="1" s="1"/>
  <c r="AH119" i="1"/>
  <c r="AI119" i="1" s="1"/>
  <c r="AH112" i="1"/>
  <c r="AI112" i="1" s="1"/>
  <c r="AG29" i="1"/>
  <c r="AJ29" i="1" s="1"/>
  <c r="AH29" i="1"/>
  <c r="AI29" i="1" s="1"/>
  <c r="AH30" i="1"/>
  <c r="AI30" i="1" s="1"/>
  <c r="AG30" i="1"/>
  <c r="AJ30" i="1" s="1"/>
  <c r="AH19" i="1"/>
  <c r="AI19" i="1" s="1"/>
  <c r="AG19" i="1"/>
  <c r="AJ19" i="1" s="1"/>
  <c r="AG163" i="1"/>
  <c r="AJ163" i="1" s="1"/>
  <c r="AH163" i="1"/>
  <c r="AI163" i="1" s="1"/>
  <c r="AG116" i="1"/>
  <c r="AJ116" i="1" s="1"/>
  <c r="AH116" i="1"/>
  <c r="AI116" i="1" s="1"/>
  <c r="AG82" i="1"/>
  <c r="AJ82" i="1" s="1"/>
  <c r="AH82" i="1"/>
  <c r="AI82" i="1" s="1"/>
  <c r="AH69" i="1"/>
  <c r="AI69" i="1" s="1"/>
  <c r="AG69" i="1"/>
  <c r="AJ69" i="1" s="1"/>
  <c r="AG155" i="1"/>
  <c r="AJ155" i="1" s="1"/>
  <c r="AH155" i="1"/>
  <c r="AI155" i="1" s="1"/>
  <c r="AH106" i="1"/>
  <c r="AI106" i="1" s="1"/>
  <c r="AG106" i="1"/>
  <c r="AJ106" i="1" s="1"/>
  <c r="AG188" i="1"/>
  <c r="AJ188" i="1" s="1"/>
  <c r="AH188" i="1"/>
  <c r="AI188" i="1" s="1"/>
  <c r="AH162" i="1"/>
  <c r="AI162" i="1" s="1"/>
  <c r="AG162" i="1"/>
  <c r="AJ162" i="1" s="1"/>
  <c r="AG161" i="1"/>
  <c r="AJ161" i="1" s="1"/>
  <c r="AH161" i="1"/>
  <c r="AI161" i="1" s="1"/>
  <c r="AG118" i="1"/>
  <c r="AJ118" i="1" s="1"/>
  <c r="AH118" i="1"/>
  <c r="AI118" i="1" s="1"/>
  <c r="AH8" i="1"/>
  <c r="AI8" i="1" s="1"/>
  <c r="AG8" i="1"/>
  <c r="AJ8" i="1" s="1"/>
  <c r="AH74" i="1"/>
  <c r="AI74" i="1" s="1"/>
  <c r="AG74" i="1"/>
  <c r="AJ74" i="1" s="1"/>
  <c r="AH154" i="1"/>
  <c r="AI154" i="1" s="1"/>
  <c r="AG154" i="1"/>
  <c r="AJ154" i="1" s="1"/>
  <c r="AG101" i="1"/>
  <c r="AJ101" i="1" s="1"/>
  <c r="AH101" i="1"/>
  <c r="AI101" i="1" s="1"/>
  <c r="AH104" i="1"/>
  <c r="AI104" i="1" s="1"/>
  <c r="AG104" i="1"/>
  <c r="AJ104" i="1" s="1"/>
  <c r="AG156" i="1"/>
  <c r="AJ156" i="1" s="1"/>
  <c r="AH156" i="1"/>
  <c r="AI156" i="1" s="1"/>
  <c r="AG194" i="1"/>
  <c r="AJ194" i="1" s="1"/>
  <c r="AH194" i="1"/>
  <c r="AI194" i="1" s="1"/>
  <c r="AG42" i="1"/>
  <c r="AJ42" i="1" s="1"/>
  <c r="AH42" i="1"/>
  <c r="AI42" i="1" s="1"/>
  <c r="AH186" i="1"/>
  <c r="AI186" i="1" s="1"/>
  <c r="AG186" i="1"/>
  <c r="AJ186" i="1" s="1"/>
  <c r="AH13" i="1"/>
  <c r="AI13" i="1" s="1"/>
  <c r="AG13" i="1"/>
  <c r="AJ13" i="1" s="1"/>
  <c r="AG40" i="1"/>
  <c r="AJ40" i="1" s="1"/>
  <c r="AH40" i="1"/>
  <c r="AI40" i="1" s="1"/>
  <c r="AG202" i="1"/>
  <c r="AJ202" i="1" s="1"/>
  <c r="AH202" i="1"/>
  <c r="AI202" i="1" s="1"/>
  <c r="AG53" i="1"/>
  <c r="AJ53" i="1" s="1"/>
  <c r="AH53" i="1"/>
  <c r="AI53" i="1" s="1"/>
  <c r="AH84" i="1"/>
  <c r="AI84" i="1" s="1"/>
  <c r="AG84" i="1"/>
  <c r="AJ84" i="1" s="1"/>
  <c r="AG146" i="1"/>
  <c r="AJ146" i="1" s="1"/>
  <c r="AH146" i="1"/>
  <c r="AI146" i="1" s="1"/>
  <c r="AH52" i="1"/>
  <c r="AI52" i="1" s="1"/>
  <c r="AG52" i="1"/>
  <c r="AJ52" i="1" s="1"/>
  <c r="AH165" i="1"/>
  <c r="AI165" i="1" s="1"/>
  <c r="AH45" i="1"/>
  <c r="AI45" i="1" s="1"/>
  <c r="AG45" i="1"/>
  <c r="AJ45" i="1" s="1"/>
  <c r="AH62" i="1"/>
  <c r="AI62" i="1" s="1"/>
  <c r="AG62" i="1"/>
  <c r="AJ62" i="1" s="1"/>
  <c r="AH72" i="1"/>
  <c r="AI72" i="1" s="1"/>
  <c r="AG72" i="1"/>
  <c r="AJ72" i="1" s="1"/>
  <c r="AH195" i="1"/>
  <c r="AI195" i="1" s="1"/>
  <c r="AG195" i="1"/>
  <c r="AJ195" i="1" s="1"/>
  <c r="AH148" i="1"/>
  <c r="AI148" i="1" s="1"/>
  <c r="AG148" i="1"/>
  <c r="AJ148" i="1" s="1"/>
  <c r="AH138" i="1"/>
  <c r="AI138" i="1" s="1"/>
  <c r="AG138" i="1"/>
  <c r="AJ138" i="1" s="1"/>
  <c r="AH86" i="1"/>
  <c r="AI86" i="1" s="1"/>
  <c r="AG86" i="1"/>
  <c r="AJ86" i="1" s="1"/>
  <c r="AH21" i="1"/>
  <c r="AI21" i="1" s="1"/>
  <c r="AG21" i="1"/>
  <c r="AJ21" i="1" s="1"/>
  <c r="AH85" i="1"/>
  <c r="AI85" i="1" s="1"/>
  <c r="AG85" i="1"/>
  <c r="AJ85" i="1" s="1"/>
  <c r="AH83" i="1"/>
  <c r="AI83" i="1" s="1"/>
  <c r="AG83" i="1"/>
  <c r="AJ83" i="1" s="1"/>
  <c r="AG171" i="1"/>
  <c r="AJ171" i="1" s="1"/>
  <c r="AH171" i="1"/>
  <c r="AI171" i="1" s="1"/>
  <c r="AG124" i="1"/>
  <c r="AJ124" i="1" s="1"/>
  <c r="AH124" i="1"/>
  <c r="AI124" i="1" s="1"/>
  <c r="AH92" i="1"/>
  <c r="AI92" i="1" s="1"/>
  <c r="AG92" i="1"/>
  <c r="AJ92" i="1" s="1"/>
  <c r="AG178" i="1"/>
  <c r="AJ178" i="1" s="1"/>
  <c r="AH178" i="1"/>
  <c r="AI178" i="1" s="1"/>
  <c r="AH125" i="1"/>
  <c r="AI125" i="1" s="1"/>
  <c r="AG125" i="1"/>
  <c r="AJ125" i="1" s="1"/>
  <c r="AG75" i="1"/>
  <c r="AJ75" i="1" s="1"/>
  <c r="AH75" i="1"/>
  <c r="AI75" i="1" s="1"/>
  <c r="AG10" i="1"/>
  <c r="AJ10" i="1" s="1"/>
  <c r="AH10" i="1"/>
  <c r="AI10" i="1" s="1"/>
  <c r="AG77" i="1"/>
  <c r="AJ77" i="1" s="1"/>
  <c r="AH77" i="1"/>
  <c r="AI77" i="1" s="1"/>
  <c r="AG196" i="1"/>
  <c r="AJ196" i="1" s="1"/>
  <c r="AH196" i="1"/>
  <c r="AI196" i="1" s="1"/>
  <c r="AH49" i="1"/>
  <c r="AI49" i="1" s="1"/>
  <c r="AG49" i="1"/>
  <c r="AJ49" i="1" s="1"/>
  <c r="AH199" i="1"/>
  <c r="AI199" i="1" s="1"/>
  <c r="AG199" i="1"/>
  <c r="AJ199" i="1" s="1"/>
  <c r="AG126" i="1"/>
  <c r="AJ126" i="1" s="1"/>
  <c r="AH126" i="1"/>
  <c r="AI126" i="1" s="1"/>
  <c r="AH73" i="1"/>
  <c r="AI73" i="1" s="1"/>
  <c r="AG73" i="1"/>
  <c r="AJ73" i="1" s="1"/>
  <c r="AG143" i="1"/>
  <c r="AJ143" i="1" s="1"/>
  <c r="AH143" i="1"/>
  <c r="AI143" i="1" s="1"/>
  <c r="AG98" i="1"/>
  <c r="AJ98" i="1" s="1"/>
  <c r="AH98" i="1"/>
  <c r="AI98" i="1" s="1"/>
  <c r="AG113" i="1"/>
  <c r="AJ113" i="1" s="1"/>
  <c r="AH113" i="1"/>
  <c r="AI113" i="1" s="1"/>
  <c r="AG167" i="1"/>
  <c r="AJ167" i="1" s="1"/>
  <c r="AH167" i="1"/>
  <c r="AI167" i="1" s="1"/>
  <c r="AG79" i="1"/>
  <c r="AJ79" i="1" s="1"/>
  <c r="AH79" i="1"/>
  <c r="AI79" i="1" s="1"/>
  <c r="AH63" i="1"/>
  <c r="AI63" i="1" s="1"/>
  <c r="AG63" i="1"/>
  <c r="AJ63" i="1" s="1"/>
  <c r="AH190" i="1"/>
  <c r="AI190" i="1" s="1"/>
  <c r="AG190" i="1"/>
  <c r="AJ190" i="1" s="1"/>
  <c r="AG145" i="1"/>
  <c r="AJ145" i="1" s="1"/>
  <c r="AH145" i="1"/>
  <c r="AI145" i="1" s="1"/>
  <c r="AG4" i="1"/>
  <c r="AJ4" i="1" s="1"/>
  <c r="AH4" i="1"/>
  <c r="AI4" i="1" s="1"/>
  <c r="AH88" i="1"/>
  <c r="AI88" i="1" s="1"/>
  <c r="AG88" i="1"/>
  <c r="AJ88" i="1" s="1"/>
  <c r="AG7" i="1"/>
  <c r="AJ7" i="1" s="1"/>
  <c r="AH7" i="1"/>
  <c r="AI7" i="1" s="1"/>
  <c r="AG192" i="1"/>
  <c r="AJ192" i="1" s="1"/>
  <c r="AH192" i="1"/>
  <c r="AI192" i="1" s="1"/>
  <c r="AH150" i="1"/>
  <c r="AI150" i="1" s="1"/>
  <c r="AG150" i="1"/>
  <c r="AJ150" i="1" s="1"/>
  <c r="AG14" i="1"/>
  <c r="AJ14" i="1" s="1"/>
  <c r="AH14" i="1"/>
  <c r="AI14" i="1" s="1"/>
  <c r="AH131" i="1"/>
  <c r="AI131" i="1" s="1"/>
  <c r="AG131" i="1"/>
  <c r="AJ131" i="1" s="1"/>
  <c r="AH121" i="1"/>
  <c r="AI121" i="1" s="1"/>
  <c r="AG121" i="1"/>
  <c r="AJ121" i="1" s="1"/>
  <c r="AG173" i="1"/>
  <c r="AJ173" i="1" s="1"/>
  <c r="AH173" i="1"/>
  <c r="AI173" i="1" s="1"/>
  <c r="AH22" i="1"/>
  <c r="AI22" i="1" s="1"/>
  <c r="AG22" i="1"/>
  <c r="AJ22" i="1" s="1"/>
  <c r="AH55" i="1"/>
  <c r="AI55" i="1" s="1"/>
  <c r="AG55" i="1"/>
  <c r="AJ55" i="1" s="1"/>
  <c r="AH153" i="1"/>
  <c r="AI153" i="1" s="1"/>
  <c r="AG153" i="1"/>
  <c r="AJ153" i="1" s="1"/>
  <c r="AH66" i="1"/>
  <c r="AI66" i="1" s="1"/>
  <c r="AG66" i="1"/>
  <c r="AJ66" i="1" s="1"/>
  <c r="AG183" i="1"/>
  <c r="AH183" i="1"/>
  <c r="AI183" i="1" s="1"/>
  <c r="AH136" i="1"/>
  <c r="AI136" i="1" s="1"/>
  <c r="AG136" i="1"/>
  <c r="AJ136" i="1" s="1"/>
  <c r="AG108" i="1"/>
  <c r="AJ108" i="1" s="1"/>
  <c r="AH108" i="1"/>
  <c r="AI108" i="1" s="1"/>
  <c r="AG137" i="1"/>
  <c r="AJ137" i="1" s="1"/>
  <c r="AH137" i="1"/>
  <c r="AI137" i="1" s="1"/>
  <c r="AG57" i="1"/>
  <c r="AJ57" i="1" s="1"/>
  <c r="AH57" i="1"/>
  <c r="AI57" i="1" s="1"/>
  <c r="AG20" i="1"/>
  <c r="AJ20" i="1" s="1"/>
  <c r="AH20" i="1"/>
  <c r="AI20" i="1" s="1"/>
  <c r="AH127" i="1"/>
  <c r="AI127" i="1" s="1"/>
  <c r="AG127" i="1"/>
  <c r="AJ127" i="1" s="1"/>
  <c r="AG90" i="1"/>
  <c r="AJ90" i="1" s="1"/>
  <c r="AH90" i="1"/>
  <c r="AI90" i="1" s="1"/>
  <c r="AH76" i="1"/>
  <c r="AI76" i="1" s="1"/>
  <c r="AG76" i="1"/>
  <c r="AJ76" i="1" s="1"/>
  <c r="AG198" i="1"/>
  <c r="AJ198" i="1" s="1"/>
  <c r="AH198" i="1"/>
  <c r="AI198" i="1" s="1"/>
  <c r="AG46" i="1"/>
  <c r="AJ46" i="1" s="1"/>
  <c r="AH46" i="1"/>
  <c r="AI46" i="1" s="1"/>
  <c r="AH23" i="1"/>
  <c r="AI23" i="1" s="1"/>
  <c r="AG23" i="1"/>
  <c r="AJ23" i="1" s="1"/>
  <c r="AG11" i="1"/>
  <c r="AJ11" i="1" s="1"/>
  <c r="AH11" i="1"/>
  <c r="AI11" i="1" s="1"/>
  <c r="AG16" i="1"/>
  <c r="AJ16" i="1" s="1"/>
  <c r="AH16" i="1"/>
  <c r="AI16" i="1" s="1"/>
  <c r="AH140" i="1"/>
  <c r="AI140" i="1" s="1"/>
  <c r="AG140" i="1"/>
  <c r="AJ140" i="1" s="1"/>
  <c r="AH181" i="1"/>
  <c r="AI181" i="1" s="1"/>
  <c r="AG181" i="1"/>
  <c r="AJ181" i="1" s="1"/>
  <c r="AH78" i="1"/>
  <c r="AI78" i="1" s="1"/>
  <c r="AG78" i="1"/>
  <c r="AJ78" i="1" s="1"/>
  <c r="AG152" i="1"/>
  <c r="AJ152" i="1" s="1"/>
  <c r="AH152" i="1"/>
  <c r="AI152" i="1" s="1"/>
  <c r="AH201" i="1"/>
  <c r="AI201" i="1" s="1"/>
  <c r="AG201" i="1"/>
  <c r="AJ201" i="1" s="1"/>
  <c r="AH36" i="1"/>
  <c r="AI36" i="1" s="1"/>
  <c r="AG36" i="1"/>
  <c r="AJ36" i="1" s="1"/>
  <c r="AG128" i="1"/>
  <c r="AJ128" i="1" s="1"/>
  <c r="AH128" i="1"/>
  <c r="AI128" i="1" s="1"/>
  <c r="AH59" i="1"/>
  <c r="AI59" i="1" s="1"/>
  <c r="AG59" i="1"/>
  <c r="AJ59" i="1" s="1"/>
  <c r="AH47" i="1"/>
  <c r="AI47" i="1" s="1"/>
  <c r="AG47" i="1"/>
  <c r="AJ47" i="1" s="1"/>
  <c r="AH129" i="1"/>
  <c r="AI129" i="1" s="1"/>
  <c r="AG129" i="1"/>
  <c r="AJ129" i="1" s="1"/>
  <c r="AH158" i="1"/>
  <c r="AI158" i="1" s="1"/>
  <c r="AG158" i="1"/>
  <c r="AJ158" i="1" s="1"/>
  <c r="AG48" i="1"/>
  <c r="AJ48" i="1" s="1"/>
  <c r="AH48" i="1"/>
  <c r="AI48" i="1" s="1"/>
  <c r="AG15" i="1"/>
  <c r="AJ15" i="1" s="1"/>
  <c r="AH15" i="1"/>
  <c r="AI15" i="1" s="1"/>
  <c r="AH102" i="1"/>
  <c r="AI102" i="1" s="1"/>
  <c r="AG102" i="1"/>
  <c r="AJ102" i="1" s="1"/>
  <c r="AH65" i="1"/>
  <c r="AI65" i="1" s="1"/>
  <c r="AG65" i="1"/>
  <c r="AJ65" i="1" s="1"/>
  <c r="AG135" i="1"/>
  <c r="AJ135" i="1" s="1"/>
  <c r="AH135" i="1"/>
  <c r="AI135" i="1" s="1"/>
  <c r="AG39" i="1"/>
  <c r="AJ39" i="1" s="1"/>
  <c r="AH39" i="1"/>
  <c r="AI39" i="1" s="1"/>
  <c r="AH168" i="1"/>
  <c r="AI168" i="1" s="1"/>
  <c r="AG168" i="1"/>
  <c r="AJ168" i="1" s="1"/>
  <c r="AH142" i="1"/>
  <c r="AI142" i="1" s="1"/>
  <c r="AG142" i="1"/>
  <c r="AJ142" i="1" s="1"/>
  <c r="AH70" i="1"/>
  <c r="AI70" i="1" s="1"/>
  <c r="AG70" i="1"/>
  <c r="AJ70" i="1" s="1"/>
  <c r="AH26" i="1"/>
  <c r="AI26" i="1" s="1"/>
  <c r="AG26" i="1"/>
  <c r="AJ26" i="1" s="1"/>
  <c r="AH67" i="1"/>
  <c r="AI67" i="1" s="1"/>
  <c r="AG67" i="1"/>
  <c r="AJ67" i="1" s="1"/>
  <c r="AH175" i="1"/>
  <c r="AI175" i="1" s="1"/>
  <c r="AG175" i="1"/>
  <c r="AJ175" i="1" s="1"/>
  <c r="AH160" i="1"/>
  <c r="AI160" i="1" s="1"/>
  <c r="AG160" i="1"/>
  <c r="AJ160" i="1" s="1"/>
  <c r="AH134" i="1"/>
  <c r="AI134" i="1" s="1"/>
  <c r="AG134" i="1"/>
  <c r="AJ134" i="1" s="1"/>
  <c r="AH177" i="1"/>
  <c r="AI177" i="1" s="1"/>
  <c r="AG177" i="1"/>
  <c r="AJ177" i="1" s="1"/>
  <c r="AH56" i="1"/>
  <c r="AI56" i="1" s="1"/>
  <c r="AG56" i="1"/>
  <c r="AJ56" i="1" s="1"/>
  <c r="AH122" i="1"/>
  <c r="AI122" i="1" s="1"/>
  <c r="AG122" i="1"/>
  <c r="AJ122" i="1" s="1"/>
  <c r="AH174" i="1"/>
  <c r="AI174" i="1" s="1"/>
  <c r="AG174" i="1"/>
  <c r="AJ174" i="1" s="1"/>
  <c r="AH139" i="1"/>
  <c r="AI139" i="1" s="1"/>
  <c r="AG139" i="1"/>
  <c r="AJ139" i="1" s="1"/>
  <c r="AH130" i="1"/>
  <c r="AI130" i="1" s="1"/>
  <c r="AG130" i="1"/>
  <c r="AJ130" i="1" s="1"/>
  <c r="AH96" i="1"/>
  <c r="AI96" i="1" s="1"/>
  <c r="AG96" i="1"/>
  <c r="AJ96" i="1" s="1"/>
  <c r="AH24" i="1"/>
  <c r="AI24" i="1" s="1"/>
  <c r="AG24" i="1"/>
  <c r="AJ24" i="1" s="1"/>
  <c r="AJ183" i="1" l="1"/>
  <c r="G19" i="1" l="1"/>
  <c r="G18" i="1" l="1"/>
  <c r="G17" i="1" s="1"/>
  <c r="T23" i="1" s="1"/>
  <c r="AL2" i="1" s="1"/>
  <c r="G20" i="1"/>
  <c r="T22" i="1" s="1"/>
  <c r="T24" i="1"/>
  <c r="T25" i="1"/>
  <c r="G16" i="1"/>
  <c r="T21" i="1" s="1"/>
  <c r="AL177" i="1" l="1"/>
  <c r="AL155" i="1"/>
  <c r="AL9" i="1"/>
  <c r="AL109" i="1"/>
  <c r="AL110" i="1"/>
  <c r="AL78" i="1"/>
  <c r="AL4" i="1"/>
  <c r="AL129" i="1"/>
  <c r="AL5" i="1"/>
  <c r="AL61" i="1"/>
  <c r="AL47" i="1"/>
  <c r="AL160" i="1"/>
  <c r="AL14" i="1"/>
  <c r="AL57" i="1"/>
  <c r="AL132" i="1"/>
  <c r="AL46" i="1"/>
  <c r="AL187" i="1"/>
  <c r="AL102" i="1"/>
  <c r="AL97" i="1"/>
  <c r="AL130" i="1"/>
  <c r="AL143" i="1"/>
  <c r="AL16" i="1"/>
  <c r="AL77" i="1"/>
  <c r="AL131" i="1"/>
  <c r="AL191" i="1"/>
  <c r="AL133" i="1"/>
  <c r="AL170" i="1"/>
  <c r="AL141" i="1"/>
  <c r="AL67" i="1"/>
  <c r="AL140" i="1"/>
  <c r="AL44" i="1"/>
  <c r="AL36" i="1"/>
  <c r="AL60" i="1"/>
  <c r="AL171" i="1"/>
  <c r="AL70" i="1"/>
  <c r="AL124" i="1"/>
  <c r="AL19" i="1"/>
  <c r="AL101" i="1"/>
  <c r="AL192" i="1"/>
  <c r="AL71" i="1"/>
  <c r="AL166" i="1"/>
  <c r="AL108" i="1"/>
  <c r="AL182" i="1"/>
  <c r="AL100" i="1"/>
  <c r="AL198" i="1"/>
  <c r="AL136" i="1"/>
  <c r="AL121" i="1"/>
  <c r="AL144" i="1"/>
  <c r="AL8" i="1"/>
  <c r="AL64" i="1"/>
  <c r="AL68" i="1"/>
  <c r="AL123" i="1"/>
  <c r="AL99" i="1"/>
  <c r="AL74" i="1"/>
  <c r="AL13" i="1"/>
  <c r="AL146" i="1"/>
  <c r="AL12" i="1"/>
  <c r="AL50" i="1"/>
  <c r="AL83" i="1"/>
  <c r="AL85" i="1"/>
  <c r="AL94" i="1"/>
  <c r="AL185" i="1"/>
  <c r="AL95" i="1"/>
  <c r="AL117" i="1"/>
  <c r="AL28" i="1"/>
  <c r="AL75" i="1"/>
  <c r="AL178" i="1"/>
  <c r="AL154" i="1"/>
  <c r="AL20" i="1"/>
  <c r="AL51" i="1"/>
  <c r="AL112" i="1"/>
  <c r="AL194" i="1"/>
  <c r="AL52" i="1"/>
  <c r="AL120" i="1"/>
  <c r="AL186" i="1"/>
  <c r="AL179" i="1"/>
  <c r="AL164" i="1"/>
  <c r="AL21" i="1"/>
  <c r="AL49" i="1"/>
  <c r="AL119" i="1"/>
  <c r="AL39" i="1"/>
  <c r="AL62" i="1"/>
  <c r="AL150" i="1"/>
  <c r="AL165" i="1"/>
  <c r="AL169" i="1"/>
  <c r="AL31" i="1"/>
  <c r="AL73" i="1"/>
  <c r="AL195" i="1"/>
  <c r="AL202" i="1"/>
  <c r="AL91" i="1"/>
  <c r="AL153" i="1"/>
  <c r="AL34" i="1"/>
  <c r="AL156" i="1"/>
  <c r="AL11" i="1"/>
  <c r="AL41" i="1"/>
  <c r="AL114" i="1"/>
  <c r="AL135" i="1"/>
  <c r="AL176" i="1"/>
  <c r="AL172" i="1"/>
  <c r="AL42" i="1"/>
  <c r="AL32" i="1"/>
  <c r="AL81" i="1"/>
  <c r="AL76" i="1"/>
  <c r="AL200" i="1"/>
  <c r="AL148" i="1"/>
  <c r="AL54" i="1"/>
  <c r="AL196" i="1"/>
  <c r="AL149" i="1"/>
  <c r="AL167" i="1"/>
  <c r="AL199" i="1"/>
  <c r="AL82" i="1"/>
  <c r="AL151" i="1"/>
  <c r="AL188" i="1"/>
  <c r="AL55" i="1"/>
  <c r="AL125" i="1"/>
  <c r="AL162" i="1"/>
  <c r="AL72" i="1"/>
  <c r="AL115" i="1"/>
  <c r="AL90" i="1"/>
  <c r="AL201" i="1"/>
  <c r="AL80" i="1"/>
  <c r="AL93" i="1"/>
  <c r="AL189" i="1"/>
  <c r="AL122" i="1"/>
  <c r="AL17" i="1"/>
  <c r="AL197" i="1"/>
  <c r="AL128" i="1"/>
  <c r="AL15" i="1"/>
  <c r="AL3" i="1"/>
  <c r="AL152" i="1"/>
  <c r="AL87" i="1"/>
  <c r="AL137" i="1"/>
  <c r="AL159" i="1"/>
  <c r="AL29" i="1"/>
  <c r="AL127" i="1"/>
  <c r="AL107" i="1"/>
  <c r="AL10" i="1"/>
  <c r="AL105" i="1"/>
  <c r="AL6" i="1"/>
  <c r="AL183" i="1"/>
  <c r="AL98" i="1"/>
  <c r="AL113" i="1"/>
  <c r="AL65" i="1"/>
  <c r="AL134" i="1"/>
  <c r="AL43" i="1"/>
  <c r="AL25" i="1"/>
  <c r="AL142" i="1"/>
  <c r="AL180" i="1"/>
  <c r="AL163" i="1"/>
  <c r="AL24" i="1"/>
  <c r="AL23" i="1"/>
  <c r="AL84" i="1"/>
  <c r="AL158" i="1"/>
  <c r="AL56" i="1"/>
  <c r="AL86" i="1"/>
  <c r="AL173" i="1"/>
  <c r="AL193" i="1"/>
  <c r="AL79" i="1"/>
  <c r="AL118" i="1"/>
  <c r="AL7" i="1"/>
  <c r="AL58" i="1"/>
  <c r="AL181" i="1"/>
  <c r="AL35" i="1"/>
  <c r="AL96" i="1"/>
  <c r="AL22" i="1"/>
  <c r="AL53" i="1"/>
  <c r="AL147" i="1"/>
  <c r="AL37" i="1"/>
  <c r="AL26" i="1"/>
  <c r="AL30" i="1"/>
  <c r="AL145" i="1"/>
  <c r="AL111" i="1"/>
  <c r="AL45" i="1"/>
  <c r="AL48" i="1"/>
  <c r="AL168" i="1"/>
  <c r="AL106" i="1"/>
  <c r="AL59" i="1"/>
  <c r="AL174" i="1"/>
  <c r="AL126" i="1"/>
  <c r="AL38" i="1"/>
  <c r="AL27" i="1"/>
  <c r="AL66" i="1"/>
  <c r="AL104" i="1"/>
  <c r="AL18" i="1"/>
  <c r="AL33" i="1"/>
  <c r="AL138" i="1"/>
  <c r="AL103" i="1"/>
  <c r="AL89" i="1"/>
  <c r="AL92" i="1"/>
  <c r="AL175" i="1"/>
  <c r="AL40" i="1"/>
  <c r="AL88" i="1"/>
  <c r="AL116" i="1"/>
  <c r="AL161" i="1"/>
  <c r="AL190" i="1"/>
  <c r="AL63" i="1"/>
  <c r="AL157" i="1"/>
  <c r="AL184" i="1"/>
  <c r="AL139" i="1"/>
  <c r="AL69" i="1"/>
  <c r="AM3" i="1"/>
  <c r="AN3" i="1" s="1"/>
  <c r="AO3" i="1" s="1"/>
  <c r="AR3" i="1" s="1"/>
  <c r="AS3" i="1" s="1"/>
  <c r="AM118" i="1"/>
  <c r="AM98" i="1"/>
  <c r="AM41" i="1"/>
  <c r="AM143" i="1"/>
  <c r="AN143" i="1" s="1"/>
  <c r="AO143" i="1" s="1"/>
  <c r="AR143" i="1" s="1"/>
  <c r="AS143" i="1" s="1"/>
  <c r="AM58" i="1"/>
  <c r="AM24" i="1"/>
  <c r="AM113" i="1"/>
  <c r="AM181" i="1"/>
  <c r="AM147" i="1"/>
  <c r="AM173" i="1"/>
  <c r="AM200" i="1"/>
  <c r="AN200" i="1" s="1"/>
  <c r="AP200" i="1" s="1"/>
  <c r="AQ200" i="1" s="1"/>
  <c r="AT200" i="1" s="1"/>
  <c r="AM73" i="1"/>
  <c r="AM106" i="1"/>
  <c r="AM191" i="1"/>
  <c r="AM187" i="1"/>
  <c r="AM197" i="1"/>
  <c r="AM139" i="1"/>
  <c r="AM25" i="1"/>
  <c r="AM87" i="1"/>
  <c r="AM15" i="1"/>
  <c r="AM31" i="1"/>
  <c r="AN31" i="1" s="1"/>
  <c r="AP31" i="1" s="1"/>
  <c r="AQ31" i="1" s="1"/>
  <c r="AT31" i="1" s="1"/>
  <c r="AM126" i="1"/>
  <c r="AN126" i="1" s="1"/>
  <c r="AP126" i="1" s="1"/>
  <c r="AQ126" i="1" s="1"/>
  <c r="AT126" i="1" s="1"/>
  <c r="AM94" i="1"/>
  <c r="AM149" i="1"/>
  <c r="AM107" i="1"/>
  <c r="AM5" i="1"/>
  <c r="AM104" i="1"/>
  <c r="AM186" i="1"/>
  <c r="AM179" i="1"/>
  <c r="AM18" i="1"/>
  <c r="AM55" i="1"/>
  <c r="AM109" i="1"/>
  <c r="AM101" i="1"/>
  <c r="AN101" i="1" s="1"/>
  <c r="AO101" i="1" s="1"/>
  <c r="AR101" i="1" s="1"/>
  <c r="AS101" i="1" s="1"/>
  <c r="AM148" i="1"/>
  <c r="AM172" i="1"/>
  <c r="AM81" i="1"/>
  <c r="AM127" i="1"/>
  <c r="AM132" i="1"/>
  <c r="AN132" i="1" s="1"/>
  <c r="AP132" i="1" s="1"/>
  <c r="AQ132" i="1" s="1"/>
  <c r="AT132" i="1" s="1"/>
  <c r="AM63" i="1"/>
  <c r="AN63" i="1" s="1"/>
  <c r="AP63" i="1" s="1"/>
  <c r="AQ63" i="1" s="1"/>
  <c r="AT63" i="1" s="1"/>
  <c r="AM177" i="1"/>
  <c r="AN177" i="1" s="1"/>
  <c r="AP177" i="1" s="1"/>
  <c r="AQ177" i="1" s="1"/>
  <c r="AT177" i="1" s="1"/>
  <c r="AM116" i="1"/>
  <c r="AM168" i="1"/>
  <c r="AN168" i="1" s="1"/>
  <c r="AP168" i="1" s="1"/>
  <c r="AQ168" i="1" s="1"/>
  <c r="AT168" i="1" s="1"/>
  <c r="AM152" i="1"/>
  <c r="AM201" i="1"/>
  <c r="AM110" i="1"/>
  <c r="AM65" i="1"/>
  <c r="AN65" i="1" s="1"/>
  <c r="AO65" i="1" s="1"/>
  <c r="AR65" i="1" s="1"/>
  <c r="AS65" i="1" s="1"/>
  <c r="AM133" i="1"/>
  <c r="AM193" i="1"/>
  <c r="AN193" i="1" s="1"/>
  <c r="AP193" i="1" s="1"/>
  <c r="AQ193" i="1" s="1"/>
  <c r="AT193" i="1" s="1"/>
  <c r="AM60" i="1"/>
  <c r="AM121" i="1"/>
  <c r="AN121" i="1" s="1"/>
  <c r="AO121" i="1" s="1"/>
  <c r="AR121" i="1" s="1"/>
  <c r="AS121" i="1" s="1"/>
  <c r="AM67" i="1"/>
  <c r="AM54" i="1"/>
  <c r="AM76" i="1"/>
  <c r="AM75" i="1"/>
  <c r="AM7" i="1"/>
  <c r="AN7" i="1" s="1"/>
  <c r="AO7" i="1" s="1"/>
  <c r="AR7" i="1" s="1"/>
  <c r="AS7" i="1" s="1"/>
  <c r="AM51" i="1"/>
  <c r="AM195" i="1"/>
  <c r="AM174" i="1"/>
  <c r="AM175" i="1"/>
  <c r="AM86" i="1"/>
  <c r="AM14" i="1"/>
  <c r="AM137" i="1"/>
  <c r="AM26" i="1"/>
  <c r="AM97" i="1"/>
  <c r="AM36" i="1"/>
  <c r="AM95" i="1"/>
  <c r="AN95" i="1" s="1"/>
  <c r="AP95" i="1" s="1"/>
  <c r="AQ95" i="1" s="1"/>
  <c r="AT95" i="1" s="1"/>
  <c r="AM11" i="1"/>
  <c r="AM62" i="1"/>
  <c r="AM153" i="1"/>
  <c r="AM48" i="1"/>
  <c r="AM42" i="1"/>
  <c r="AN42" i="1" s="1"/>
  <c r="AO42" i="1" s="1"/>
  <c r="AR42" i="1" s="1"/>
  <c r="AS42" i="1" s="1"/>
  <c r="AM140" i="1"/>
  <c r="AM27" i="1"/>
  <c r="AM125" i="1"/>
  <c r="AN125" i="1" s="1"/>
  <c r="AP125" i="1" s="1"/>
  <c r="AQ125" i="1" s="1"/>
  <c r="AT125" i="1" s="1"/>
  <c r="AM180" i="1"/>
  <c r="AN180" i="1" s="1"/>
  <c r="AO180" i="1" s="1"/>
  <c r="AR180" i="1" s="1"/>
  <c r="AS180" i="1" s="1"/>
  <c r="AM53" i="1"/>
  <c r="AM176" i="1"/>
  <c r="AN176" i="1" s="1"/>
  <c r="AP176" i="1" s="1"/>
  <c r="AQ176" i="1" s="1"/>
  <c r="AT176" i="1" s="1"/>
  <c r="AM50" i="1"/>
  <c r="AM49" i="1"/>
  <c r="AM150" i="1"/>
  <c r="AM146" i="1"/>
  <c r="AM39" i="1"/>
  <c r="AM79" i="1"/>
  <c r="AM198" i="1"/>
  <c r="AN198" i="1" s="1"/>
  <c r="AP198" i="1" s="1"/>
  <c r="AQ198" i="1" s="1"/>
  <c r="AT198" i="1" s="1"/>
  <c r="AM189" i="1"/>
  <c r="AM162" i="1"/>
  <c r="AM72" i="1"/>
  <c r="AM30" i="1"/>
  <c r="AM196" i="1"/>
  <c r="AM33" i="1"/>
  <c r="AM102" i="1"/>
  <c r="AM142" i="1"/>
  <c r="AM145" i="1"/>
  <c r="AM34" i="1"/>
  <c r="AM96" i="1"/>
  <c r="AN96" i="1" s="1"/>
  <c r="AP96" i="1" s="1"/>
  <c r="AQ96" i="1" s="1"/>
  <c r="AT96" i="1" s="1"/>
  <c r="AM190" i="1"/>
  <c r="AM188" i="1"/>
  <c r="AM160" i="1"/>
  <c r="AM69" i="1"/>
  <c r="AN69" i="1" s="1"/>
  <c r="AP69" i="1" s="1"/>
  <c r="AQ69" i="1" s="1"/>
  <c r="AT69" i="1" s="1"/>
  <c r="AM89" i="1"/>
  <c r="AM170" i="1"/>
  <c r="AM52" i="1"/>
  <c r="AM163" i="1"/>
  <c r="AM45" i="1"/>
  <c r="AN45" i="1" s="1"/>
  <c r="AO45" i="1" s="1"/>
  <c r="AR45" i="1" s="1"/>
  <c r="AS45" i="1" s="1"/>
  <c r="AM141" i="1"/>
  <c r="AM9" i="1"/>
  <c r="AM64" i="1"/>
  <c r="AM8" i="1"/>
  <c r="AN8" i="1" s="1"/>
  <c r="AM103" i="1"/>
  <c r="AM114" i="1"/>
  <c r="AM20" i="1"/>
  <c r="AM183" i="1"/>
  <c r="AM155" i="1"/>
  <c r="AM194" i="1"/>
  <c r="AM4" i="1"/>
  <c r="AM157" i="1"/>
  <c r="AN157" i="1" s="1"/>
  <c r="AM77" i="1"/>
  <c r="AM37" i="1"/>
  <c r="AM159" i="1"/>
  <c r="AM28" i="1"/>
  <c r="AN28" i="1" s="1"/>
  <c r="AM192" i="1"/>
  <c r="AM119" i="1"/>
  <c r="AM12" i="1"/>
  <c r="AM131" i="1"/>
  <c r="AM10" i="1"/>
  <c r="AM167" i="1"/>
  <c r="AM21" i="1"/>
  <c r="AM99" i="1"/>
  <c r="AN99" i="1" s="1"/>
  <c r="AO99" i="1" s="1"/>
  <c r="AR99" i="1" s="1"/>
  <c r="AS99" i="1" s="1"/>
  <c r="AM35" i="1"/>
  <c r="AM91" i="1"/>
  <c r="AM129" i="1"/>
  <c r="AN129" i="1" s="1"/>
  <c r="AP129" i="1" s="1"/>
  <c r="AQ129" i="1" s="1"/>
  <c r="AT129" i="1" s="1"/>
  <c r="AM161" i="1"/>
  <c r="AM13" i="1"/>
  <c r="AM184" i="1"/>
  <c r="AM124" i="1"/>
  <c r="AN124" i="1" s="1"/>
  <c r="AP124" i="1" s="1"/>
  <c r="AQ124" i="1" s="1"/>
  <c r="AT124" i="1" s="1"/>
  <c r="AM115" i="1"/>
  <c r="AM158" i="1"/>
  <c r="AM68" i="1"/>
  <c r="AM169" i="1"/>
  <c r="AM92" i="1"/>
  <c r="AN92" i="1" s="1"/>
  <c r="AM74" i="1"/>
  <c r="AN74" i="1" s="1"/>
  <c r="AO74" i="1" s="1"/>
  <c r="AR74" i="1" s="1"/>
  <c r="AS74" i="1" s="1"/>
  <c r="AM182" i="1"/>
  <c r="AN182" i="1" s="1"/>
  <c r="AO182" i="1" s="1"/>
  <c r="AR182" i="1" s="1"/>
  <c r="AS182" i="1" s="1"/>
  <c r="AM123" i="1"/>
  <c r="AN123" i="1" s="1"/>
  <c r="AP123" i="1" s="1"/>
  <c r="AQ123" i="1" s="1"/>
  <c r="AT123" i="1" s="1"/>
  <c r="AM156" i="1"/>
  <c r="AN156" i="1" s="1"/>
  <c r="AM40" i="1"/>
  <c r="AM80" i="1"/>
  <c r="AM105" i="1"/>
  <c r="AM122" i="1"/>
  <c r="AM29" i="1"/>
  <c r="AN29" i="1" s="1"/>
  <c r="AP29" i="1" s="1"/>
  <c r="AQ29" i="1" s="1"/>
  <c r="AT29" i="1" s="1"/>
  <c r="AM90" i="1"/>
  <c r="AN90" i="1" s="1"/>
  <c r="AO90" i="1" s="1"/>
  <c r="AR90" i="1" s="1"/>
  <c r="AS90" i="1" s="1"/>
  <c r="AM85" i="1"/>
  <c r="AN85" i="1" s="1"/>
  <c r="AO85" i="1" s="1"/>
  <c r="AR85" i="1" s="1"/>
  <c r="AS85" i="1" s="1"/>
  <c r="AM57" i="1"/>
  <c r="AM84" i="1"/>
  <c r="AM154" i="1"/>
  <c r="AM171" i="1"/>
  <c r="AM144" i="1"/>
  <c r="AM2" i="1"/>
  <c r="AN2" i="1" s="1"/>
  <c r="AM199" i="1"/>
  <c r="AM202" i="1"/>
  <c r="AM130" i="1"/>
  <c r="AM22" i="1"/>
  <c r="AM117" i="1"/>
  <c r="AM100" i="1"/>
  <c r="AN100" i="1" s="1"/>
  <c r="AO100" i="1" s="1"/>
  <c r="AR100" i="1" s="1"/>
  <c r="AS100" i="1" s="1"/>
  <c r="AM23" i="1"/>
  <c r="AM78" i="1"/>
  <c r="AN78" i="1" s="1"/>
  <c r="AO78" i="1" s="1"/>
  <c r="AR78" i="1" s="1"/>
  <c r="AS78" i="1" s="1"/>
  <c r="AM178" i="1"/>
  <c r="AN178" i="1" s="1"/>
  <c r="AP178" i="1" s="1"/>
  <c r="AQ178" i="1" s="1"/>
  <c r="AT178" i="1" s="1"/>
  <c r="AM164" i="1"/>
  <c r="AM136" i="1"/>
  <c r="AM43" i="1"/>
  <c r="AM44" i="1"/>
  <c r="AN44" i="1" s="1"/>
  <c r="AM70" i="1"/>
  <c r="AM185" i="1"/>
  <c r="AM93" i="1"/>
  <c r="AN93" i="1" s="1"/>
  <c r="AO93" i="1" s="1"/>
  <c r="AR93" i="1" s="1"/>
  <c r="AS93" i="1" s="1"/>
  <c r="AM128" i="1"/>
  <c r="AN128" i="1" s="1"/>
  <c r="AO128" i="1" s="1"/>
  <c r="AR128" i="1" s="1"/>
  <c r="AS128" i="1" s="1"/>
  <c r="AM32" i="1"/>
  <c r="AM47" i="1"/>
  <c r="AM46" i="1"/>
  <c r="AM66" i="1"/>
  <c r="AM71" i="1"/>
  <c r="AN71" i="1" s="1"/>
  <c r="AO71" i="1" s="1"/>
  <c r="AR71" i="1" s="1"/>
  <c r="AS71" i="1" s="1"/>
  <c r="AM61" i="1"/>
  <c r="AM56" i="1"/>
  <c r="AN56" i="1" s="1"/>
  <c r="AO56" i="1" s="1"/>
  <c r="AR56" i="1" s="1"/>
  <c r="AS56" i="1" s="1"/>
  <c r="AM138" i="1"/>
  <c r="AM166" i="1"/>
  <c r="AM88" i="1"/>
  <c r="AM112" i="1"/>
  <c r="AM108" i="1"/>
  <c r="AM111" i="1"/>
  <c r="AN111" i="1" s="1"/>
  <c r="AP111" i="1" s="1"/>
  <c r="AQ111" i="1" s="1"/>
  <c r="AT111" i="1" s="1"/>
  <c r="AM6" i="1"/>
  <c r="AM16" i="1"/>
  <c r="AN16" i="1" s="1"/>
  <c r="AO16" i="1" s="1"/>
  <c r="AR16" i="1" s="1"/>
  <c r="AS16" i="1" s="1"/>
  <c r="AM135" i="1"/>
  <c r="AM59" i="1"/>
  <c r="AM120" i="1"/>
  <c r="AM17" i="1"/>
  <c r="AM83" i="1"/>
  <c r="AN83" i="1" s="1"/>
  <c r="AM151" i="1"/>
  <c r="AN151" i="1" s="1"/>
  <c r="AP151" i="1" s="1"/>
  <c r="AQ151" i="1" s="1"/>
  <c r="AT151" i="1" s="1"/>
  <c r="AM38" i="1"/>
  <c r="AM19" i="1"/>
  <c r="AM134" i="1"/>
  <c r="AM82" i="1"/>
  <c r="AM165" i="1"/>
  <c r="AN155" i="1"/>
  <c r="AO155" i="1" s="1"/>
  <c r="AR155" i="1" s="1"/>
  <c r="AS155" i="1" s="1"/>
  <c r="AN135" i="1" l="1"/>
  <c r="AP135" i="1" s="1"/>
  <c r="AQ135" i="1" s="1"/>
  <c r="AT135" i="1" s="1"/>
  <c r="AN80" i="1"/>
  <c r="AO80" i="1" s="1"/>
  <c r="AR80" i="1" s="1"/>
  <c r="AS80" i="1" s="1"/>
  <c r="AN167" i="1"/>
  <c r="AO167" i="1" s="1"/>
  <c r="AR167" i="1" s="1"/>
  <c r="AS167" i="1" s="1"/>
  <c r="AN52" i="1"/>
  <c r="AP52" i="1" s="1"/>
  <c r="AQ52" i="1" s="1"/>
  <c r="AT52" i="1" s="1"/>
  <c r="AN33" i="1"/>
  <c r="AP33" i="1" s="1"/>
  <c r="AQ33" i="1" s="1"/>
  <c r="AT33" i="1" s="1"/>
  <c r="AN39" i="1"/>
  <c r="AO39" i="1" s="1"/>
  <c r="AR39" i="1" s="1"/>
  <c r="AS39" i="1" s="1"/>
  <c r="AN148" i="1"/>
  <c r="AO148" i="1" s="1"/>
  <c r="AR148" i="1" s="1"/>
  <c r="AS148" i="1" s="1"/>
  <c r="AN5" i="1"/>
  <c r="AP5" i="1" s="1"/>
  <c r="AQ5" i="1" s="1"/>
  <c r="AT5" i="1" s="1"/>
  <c r="AN9" i="1"/>
  <c r="AO9" i="1" s="1"/>
  <c r="AR9" i="1" s="1"/>
  <c r="AS9" i="1" s="1"/>
  <c r="AN68" i="1"/>
  <c r="AP68" i="1" s="1"/>
  <c r="AQ68" i="1" s="1"/>
  <c r="AT68" i="1" s="1"/>
  <c r="AN191" i="1"/>
  <c r="AO191" i="1" s="1"/>
  <c r="AR191" i="1" s="1"/>
  <c r="AS191" i="1" s="1"/>
  <c r="AN47" i="1"/>
  <c r="AO47" i="1" s="1"/>
  <c r="AR47" i="1" s="1"/>
  <c r="AS47" i="1" s="1"/>
  <c r="AN97" i="1"/>
  <c r="AP97" i="1" s="1"/>
  <c r="AQ97" i="1" s="1"/>
  <c r="AT97" i="1" s="1"/>
  <c r="AN109" i="1"/>
  <c r="AO109" i="1" s="1"/>
  <c r="AR109" i="1" s="1"/>
  <c r="AS109" i="1" s="1"/>
  <c r="AN46" i="1"/>
  <c r="AO46" i="1" s="1"/>
  <c r="AR46" i="1" s="1"/>
  <c r="AS46" i="1" s="1"/>
  <c r="AN141" i="1"/>
  <c r="AO141" i="1" s="1"/>
  <c r="AR141" i="1" s="1"/>
  <c r="AS141" i="1" s="1"/>
  <c r="AN36" i="1"/>
  <c r="AO36" i="1" s="1"/>
  <c r="AR36" i="1" s="1"/>
  <c r="AS36" i="1" s="1"/>
  <c r="AN82" i="1"/>
  <c r="AP82" i="1" s="1"/>
  <c r="AQ82" i="1" s="1"/>
  <c r="AT82" i="1" s="1"/>
  <c r="AN59" i="1"/>
  <c r="AP59" i="1" s="1"/>
  <c r="AQ59" i="1" s="1"/>
  <c r="AT59" i="1" s="1"/>
  <c r="AN166" i="1"/>
  <c r="AO166" i="1" s="1"/>
  <c r="AR166" i="1" s="1"/>
  <c r="AS166" i="1" s="1"/>
  <c r="AN32" i="1"/>
  <c r="AO32" i="1" s="1"/>
  <c r="AR32" i="1" s="1"/>
  <c r="AS32" i="1" s="1"/>
  <c r="AN70" i="1"/>
  <c r="AP70" i="1" s="1"/>
  <c r="AQ70" i="1" s="1"/>
  <c r="AT70" i="1" s="1"/>
  <c r="AN164" i="1"/>
  <c r="AP164" i="1" s="1"/>
  <c r="AQ164" i="1" s="1"/>
  <c r="AT164" i="1" s="1"/>
  <c r="AN202" i="1"/>
  <c r="AP202" i="1" s="1"/>
  <c r="AQ202" i="1" s="1"/>
  <c r="AT202" i="1" s="1"/>
  <c r="AN169" i="1"/>
  <c r="AO169" i="1" s="1"/>
  <c r="AR169" i="1" s="1"/>
  <c r="AS169" i="1" s="1"/>
  <c r="AN12" i="1"/>
  <c r="AO12" i="1" s="1"/>
  <c r="AR12" i="1" s="1"/>
  <c r="AS12" i="1" s="1"/>
  <c r="AN159" i="1"/>
  <c r="AO159" i="1" s="1"/>
  <c r="AR159" i="1" s="1"/>
  <c r="AS159" i="1" s="1"/>
  <c r="AN4" i="1"/>
  <c r="AP4" i="1" s="1"/>
  <c r="AQ4" i="1" s="1"/>
  <c r="AT4" i="1" s="1"/>
  <c r="AN20" i="1"/>
  <c r="AP20" i="1" s="1"/>
  <c r="AQ20" i="1" s="1"/>
  <c r="AT20" i="1" s="1"/>
  <c r="AN163" i="1"/>
  <c r="AP163" i="1" s="1"/>
  <c r="AQ163" i="1" s="1"/>
  <c r="AT163" i="1" s="1"/>
  <c r="AN72" i="1"/>
  <c r="AP72" i="1" s="1"/>
  <c r="AQ72" i="1" s="1"/>
  <c r="AT72" i="1" s="1"/>
  <c r="AN49" i="1"/>
  <c r="AP49" i="1" s="1"/>
  <c r="AQ49" i="1" s="1"/>
  <c r="AT49" i="1" s="1"/>
  <c r="AN26" i="1"/>
  <c r="AO26" i="1" s="1"/>
  <c r="AR26" i="1" s="1"/>
  <c r="AS26" i="1" s="1"/>
  <c r="AN67" i="1"/>
  <c r="AP67" i="1" s="1"/>
  <c r="AQ67" i="1" s="1"/>
  <c r="AT67" i="1" s="1"/>
  <c r="AN172" i="1"/>
  <c r="AO172" i="1" s="1"/>
  <c r="AR172" i="1" s="1"/>
  <c r="AS172" i="1" s="1"/>
  <c r="AN104" i="1"/>
  <c r="AO104" i="1" s="1"/>
  <c r="AR104" i="1" s="1"/>
  <c r="AS104" i="1" s="1"/>
  <c r="AN94" i="1"/>
  <c r="AO94" i="1" s="1"/>
  <c r="AR94" i="1" s="1"/>
  <c r="AS94" i="1" s="1"/>
  <c r="AN87" i="1"/>
  <c r="AO87" i="1" s="1"/>
  <c r="AR87" i="1" s="1"/>
  <c r="AS87" i="1" s="1"/>
  <c r="AN187" i="1"/>
  <c r="AP187" i="1" s="1"/>
  <c r="AQ187" i="1" s="1"/>
  <c r="AT187" i="1" s="1"/>
  <c r="AN41" i="1"/>
  <c r="AO41" i="1" s="1"/>
  <c r="AR41" i="1" s="1"/>
  <c r="AS41" i="1" s="1"/>
  <c r="AN19" i="1"/>
  <c r="AO19" i="1" s="1"/>
  <c r="AR19" i="1" s="1"/>
  <c r="AS19" i="1" s="1"/>
  <c r="AN17" i="1"/>
  <c r="AP17" i="1" s="1"/>
  <c r="AQ17" i="1" s="1"/>
  <c r="AT17" i="1" s="1"/>
  <c r="AN43" i="1"/>
  <c r="AP43" i="1" s="1"/>
  <c r="AQ43" i="1" s="1"/>
  <c r="AT43" i="1" s="1"/>
  <c r="AN22" i="1"/>
  <c r="AP22" i="1" s="1"/>
  <c r="AQ22" i="1" s="1"/>
  <c r="AT22" i="1" s="1"/>
  <c r="AN158" i="1"/>
  <c r="AO158" i="1" s="1"/>
  <c r="AR158" i="1" s="1"/>
  <c r="AS158" i="1" s="1"/>
  <c r="AN10" i="1"/>
  <c r="AO10" i="1" s="1"/>
  <c r="AR10" i="1" s="1"/>
  <c r="AS10" i="1" s="1"/>
  <c r="AN77" i="1"/>
  <c r="AO77" i="1" s="1"/>
  <c r="AR77" i="1" s="1"/>
  <c r="AS77" i="1" s="1"/>
  <c r="AN170" i="1"/>
  <c r="AP170" i="1" s="1"/>
  <c r="AQ170" i="1" s="1"/>
  <c r="AT170" i="1" s="1"/>
  <c r="AN188" i="1"/>
  <c r="AO188" i="1" s="1"/>
  <c r="AR188" i="1" s="1"/>
  <c r="AS188" i="1" s="1"/>
  <c r="AN27" i="1"/>
  <c r="AP27" i="1" s="1"/>
  <c r="AQ27" i="1" s="1"/>
  <c r="AT27" i="1" s="1"/>
  <c r="AN14" i="1"/>
  <c r="AO14" i="1" s="1"/>
  <c r="AR14" i="1" s="1"/>
  <c r="AS14" i="1" s="1"/>
  <c r="AN60" i="1"/>
  <c r="AP60" i="1" s="1"/>
  <c r="AQ60" i="1" s="1"/>
  <c r="AT60" i="1" s="1"/>
  <c r="AN110" i="1"/>
  <c r="AO110" i="1" s="1"/>
  <c r="AR110" i="1" s="1"/>
  <c r="AS110" i="1" s="1"/>
  <c r="AN116" i="1"/>
  <c r="AP116" i="1" s="1"/>
  <c r="AQ116" i="1" s="1"/>
  <c r="AT116" i="1" s="1"/>
  <c r="AN58" i="1"/>
  <c r="AO58" i="1" s="1"/>
  <c r="AR58" i="1" s="1"/>
  <c r="AS58" i="1" s="1"/>
  <c r="AN171" i="1"/>
  <c r="AO171" i="1" s="1"/>
  <c r="AR171" i="1" s="1"/>
  <c r="AS171" i="1" s="1"/>
  <c r="AN105" i="1"/>
  <c r="AP105" i="1" s="1"/>
  <c r="AQ105" i="1" s="1"/>
  <c r="AT105" i="1" s="1"/>
  <c r="AN21" i="1"/>
  <c r="AO21" i="1" s="1"/>
  <c r="AR21" i="1" s="1"/>
  <c r="AS21" i="1" s="1"/>
  <c r="AN64" i="1"/>
  <c r="AP64" i="1" s="1"/>
  <c r="AQ64" i="1" s="1"/>
  <c r="AT64" i="1" s="1"/>
  <c r="AN102" i="1"/>
  <c r="AP102" i="1" s="1"/>
  <c r="AQ102" i="1" s="1"/>
  <c r="AT102" i="1" s="1"/>
  <c r="AN79" i="1"/>
  <c r="AP79" i="1" s="1"/>
  <c r="AQ79" i="1" s="1"/>
  <c r="AT79" i="1" s="1"/>
  <c r="AN11" i="1"/>
  <c r="AO11" i="1" s="1"/>
  <c r="AR11" i="1" s="1"/>
  <c r="AS11" i="1" s="1"/>
  <c r="AN175" i="1"/>
  <c r="AP175" i="1" s="1"/>
  <c r="AQ175" i="1" s="1"/>
  <c r="AT175" i="1" s="1"/>
  <c r="AN133" i="1"/>
  <c r="AP133" i="1" s="1"/>
  <c r="AQ133" i="1" s="1"/>
  <c r="AT133" i="1" s="1"/>
  <c r="AN152" i="1"/>
  <c r="AO152" i="1" s="1"/>
  <c r="AR152" i="1" s="1"/>
  <c r="AS152" i="1" s="1"/>
  <c r="AN55" i="1"/>
  <c r="AO55" i="1" s="1"/>
  <c r="AR55" i="1" s="1"/>
  <c r="AS55" i="1" s="1"/>
  <c r="AN113" i="1"/>
  <c r="AO113" i="1" s="1"/>
  <c r="AR113" i="1" s="1"/>
  <c r="AS113" i="1" s="1"/>
  <c r="AN98" i="1"/>
  <c r="AO98" i="1" s="1"/>
  <c r="AR98" i="1" s="1"/>
  <c r="AS98" i="1" s="1"/>
  <c r="AN160" i="1"/>
  <c r="AO160" i="1" s="1"/>
  <c r="AR160" i="1" s="1"/>
  <c r="AS160" i="1" s="1"/>
  <c r="AN61" i="1"/>
  <c r="AP61" i="1" s="1"/>
  <c r="AQ61" i="1" s="1"/>
  <c r="AT61" i="1" s="1"/>
  <c r="AN130" i="1"/>
  <c r="AO130" i="1" s="1"/>
  <c r="AR130" i="1" s="1"/>
  <c r="AS130" i="1" s="1"/>
  <c r="AN57" i="1"/>
  <c r="AO57" i="1" s="1"/>
  <c r="AR57" i="1" s="1"/>
  <c r="AS57" i="1" s="1"/>
  <c r="AN131" i="1"/>
  <c r="AP131" i="1" s="1"/>
  <c r="AQ131" i="1" s="1"/>
  <c r="AT131" i="1" s="1"/>
  <c r="AN140" i="1"/>
  <c r="AO140" i="1" s="1"/>
  <c r="AR140" i="1" s="1"/>
  <c r="AS140" i="1" s="1"/>
  <c r="AN112" i="1"/>
  <c r="AO112" i="1" s="1"/>
  <c r="AR112" i="1" s="1"/>
  <c r="AS112" i="1" s="1"/>
  <c r="AN6" i="1"/>
  <c r="AP6" i="1" s="1"/>
  <c r="AQ6" i="1" s="1"/>
  <c r="AT6" i="1" s="1"/>
  <c r="AN23" i="1"/>
  <c r="AO23" i="1" s="1"/>
  <c r="AR23" i="1" s="1"/>
  <c r="AS23" i="1" s="1"/>
  <c r="AN190" i="1"/>
  <c r="AP190" i="1" s="1"/>
  <c r="AQ190" i="1" s="1"/>
  <c r="AT190" i="1" s="1"/>
  <c r="AN142" i="1"/>
  <c r="AO142" i="1" s="1"/>
  <c r="AR142" i="1" s="1"/>
  <c r="AS142" i="1" s="1"/>
  <c r="AN150" i="1"/>
  <c r="AO150" i="1" s="1"/>
  <c r="AR150" i="1" s="1"/>
  <c r="AS150" i="1" s="1"/>
  <c r="AN86" i="1"/>
  <c r="AP86" i="1" s="1"/>
  <c r="AQ86" i="1" s="1"/>
  <c r="AT86" i="1" s="1"/>
  <c r="AN186" i="1"/>
  <c r="AP186" i="1" s="1"/>
  <c r="AQ186" i="1" s="1"/>
  <c r="AT186" i="1" s="1"/>
  <c r="AN73" i="1"/>
  <c r="AP73" i="1" s="1"/>
  <c r="AQ73" i="1" s="1"/>
  <c r="AT73" i="1" s="1"/>
  <c r="AN84" i="1"/>
  <c r="AO84" i="1" s="1"/>
  <c r="AR84" i="1" s="1"/>
  <c r="AS84" i="1" s="1"/>
  <c r="AN40" i="1"/>
  <c r="AP40" i="1" s="1"/>
  <c r="AQ40" i="1" s="1"/>
  <c r="AT40" i="1" s="1"/>
  <c r="AN13" i="1"/>
  <c r="AO13" i="1" s="1"/>
  <c r="AR13" i="1" s="1"/>
  <c r="AS13" i="1" s="1"/>
  <c r="AN35" i="1"/>
  <c r="AO35" i="1" s="1"/>
  <c r="AR35" i="1" s="1"/>
  <c r="AS35" i="1" s="1"/>
  <c r="AN192" i="1"/>
  <c r="AP192" i="1" s="1"/>
  <c r="AQ192" i="1" s="1"/>
  <c r="AT192" i="1" s="1"/>
  <c r="AN103" i="1"/>
  <c r="AO103" i="1" s="1"/>
  <c r="AR103" i="1" s="1"/>
  <c r="AS103" i="1" s="1"/>
  <c r="AN145" i="1"/>
  <c r="AO145" i="1" s="1"/>
  <c r="AR145" i="1" s="1"/>
  <c r="AS145" i="1" s="1"/>
  <c r="AN196" i="1"/>
  <c r="AO196" i="1" s="1"/>
  <c r="AR196" i="1" s="1"/>
  <c r="AS196" i="1" s="1"/>
  <c r="AN189" i="1"/>
  <c r="AO189" i="1" s="1"/>
  <c r="AR189" i="1" s="1"/>
  <c r="AS189" i="1" s="1"/>
  <c r="AN146" i="1"/>
  <c r="AP146" i="1" s="1"/>
  <c r="AQ146" i="1" s="1"/>
  <c r="AT146" i="1" s="1"/>
  <c r="AN153" i="1"/>
  <c r="AP153" i="1" s="1"/>
  <c r="AQ153" i="1" s="1"/>
  <c r="AT153" i="1" s="1"/>
  <c r="AN195" i="1"/>
  <c r="AO195" i="1" s="1"/>
  <c r="AR195" i="1" s="1"/>
  <c r="AS195" i="1" s="1"/>
  <c r="AN76" i="1"/>
  <c r="AP76" i="1" s="1"/>
  <c r="AQ76" i="1" s="1"/>
  <c r="AT76" i="1" s="1"/>
  <c r="AN127" i="1"/>
  <c r="AO127" i="1" s="1"/>
  <c r="AR127" i="1" s="1"/>
  <c r="AS127" i="1" s="1"/>
  <c r="AN179" i="1"/>
  <c r="AP179" i="1" s="1"/>
  <c r="AQ179" i="1" s="1"/>
  <c r="AT179" i="1" s="1"/>
  <c r="AN107" i="1"/>
  <c r="AO107" i="1" s="1"/>
  <c r="AR107" i="1" s="1"/>
  <c r="AS107" i="1" s="1"/>
  <c r="AN139" i="1"/>
  <c r="AO139" i="1" s="1"/>
  <c r="AR139" i="1" s="1"/>
  <c r="AS139" i="1" s="1"/>
  <c r="AN106" i="1"/>
  <c r="AP106" i="1" s="1"/>
  <c r="AQ106" i="1" s="1"/>
  <c r="AT106" i="1" s="1"/>
  <c r="AN147" i="1"/>
  <c r="AP147" i="1" s="1"/>
  <c r="AQ147" i="1" s="1"/>
  <c r="AT147" i="1" s="1"/>
  <c r="AN118" i="1"/>
  <c r="AP118" i="1" s="1"/>
  <c r="AQ118" i="1" s="1"/>
  <c r="AT118" i="1" s="1"/>
  <c r="AN165" i="1"/>
  <c r="AP165" i="1" s="1"/>
  <c r="AQ165" i="1" s="1"/>
  <c r="AT165" i="1" s="1"/>
  <c r="AN38" i="1"/>
  <c r="AP38" i="1" s="1"/>
  <c r="AQ38" i="1" s="1"/>
  <c r="AT38" i="1" s="1"/>
  <c r="AN120" i="1"/>
  <c r="AO120" i="1" s="1"/>
  <c r="AR120" i="1" s="1"/>
  <c r="AS120" i="1" s="1"/>
  <c r="AN88" i="1"/>
  <c r="AO88" i="1" s="1"/>
  <c r="AR88" i="1" s="1"/>
  <c r="AS88" i="1" s="1"/>
  <c r="AN185" i="1"/>
  <c r="AP185" i="1" s="1"/>
  <c r="AQ185" i="1" s="1"/>
  <c r="AT185" i="1" s="1"/>
  <c r="AN136" i="1"/>
  <c r="AP136" i="1" s="1"/>
  <c r="AQ136" i="1" s="1"/>
  <c r="AT136" i="1" s="1"/>
  <c r="AN144" i="1"/>
  <c r="AP144" i="1" s="1"/>
  <c r="AQ144" i="1" s="1"/>
  <c r="AT144" i="1" s="1"/>
  <c r="AN122" i="1"/>
  <c r="AO122" i="1" s="1"/>
  <c r="AR122" i="1" s="1"/>
  <c r="AS122" i="1" s="1"/>
  <c r="AN115" i="1"/>
  <c r="AO115" i="1" s="1"/>
  <c r="AR115" i="1" s="1"/>
  <c r="AS115" i="1" s="1"/>
  <c r="AN161" i="1"/>
  <c r="AO161" i="1" s="1"/>
  <c r="AR161" i="1" s="1"/>
  <c r="AS161" i="1" s="1"/>
  <c r="AN183" i="1"/>
  <c r="AO183" i="1" s="1"/>
  <c r="AR183" i="1" s="1"/>
  <c r="AS183" i="1" s="1"/>
  <c r="AN89" i="1"/>
  <c r="AO89" i="1" s="1"/>
  <c r="AR89" i="1" s="1"/>
  <c r="AS89" i="1" s="1"/>
  <c r="AN30" i="1"/>
  <c r="AP30" i="1" s="1"/>
  <c r="AQ30" i="1" s="1"/>
  <c r="AT30" i="1" s="1"/>
  <c r="AN53" i="1"/>
  <c r="AO53" i="1" s="1"/>
  <c r="AR53" i="1" s="1"/>
  <c r="AS53" i="1" s="1"/>
  <c r="AN62" i="1"/>
  <c r="AO62" i="1" s="1"/>
  <c r="AR62" i="1" s="1"/>
  <c r="AS62" i="1" s="1"/>
  <c r="AN51" i="1"/>
  <c r="AO51" i="1" s="1"/>
  <c r="AR51" i="1" s="1"/>
  <c r="AS51" i="1" s="1"/>
  <c r="AN54" i="1"/>
  <c r="AO54" i="1" s="1"/>
  <c r="AR54" i="1" s="1"/>
  <c r="AS54" i="1" s="1"/>
  <c r="AN201" i="1"/>
  <c r="AP201" i="1" s="1"/>
  <c r="AQ201" i="1" s="1"/>
  <c r="AT201" i="1" s="1"/>
  <c r="AN81" i="1"/>
  <c r="AP81" i="1" s="1"/>
  <c r="AQ81" i="1" s="1"/>
  <c r="AT81" i="1" s="1"/>
  <c r="AN149" i="1"/>
  <c r="AO149" i="1" s="1"/>
  <c r="AR149" i="1" s="1"/>
  <c r="AS149" i="1" s="1"/>
  <c r="AN15" i="1"/>
  <c r="AP15" i="1" s="1"/>
  <c r="AQ15" i="1" s="1"/>
  <c r="AT15" i="1" s="1"/>
  <c r="AN197" i="1"/>
  <c r="AP197" i="1" s="1"/>
  <c r="AQ197" i="1" s="1"/>
  <c r="AT197" i="1" s="1"/>
  <c r="AN181" i="1"/>
  <c r="AO181" i="1" s="1"/>
  <c r="AR181" i="1" s="1"/>
  <c r="AS181" i="1" s="1"/>
  <c r="AN134" i="1"/>
  <c r="AP134" i="1" s="1"/>
  <c r="AQ134" i="1" s="1"/>
  <c r="AT134" i="1" s="1"/>
  <c r="AN108" i="1"/>
  <c r="AO108" i="1" s="1"/>
  <c r="AR108" i="1" s="1"/>
  <c r="AS108" i="1" s="1"/>
  <c r="AN138" i="1"/>
  <c r="AO138" i="1" s="1"/>
  <c r="AR138" i="1" s="1"/>
  <c r="AS138" i="1" s="1"/>
  <c r="AN66" i="1"/>
  <c r="AO66" i="1" s="1"/>
  <c r="AR66" i="1" s="1"/>
  <c r="AS66" i="1" s="1"/>
  <c r="AN117" i="1"/>
  <c r="AO117" i="1" s="1"/>
  <c r="AR117" i="1" s="1"/>
  <c r="AS117" i="1" s="1"/>
  <c r="AN199" i="1"/>
  <c r="AP199" i="1" s="1"/>
  <c r="AQ199" i="1" s="1"/>
  <c r="AT199" i="1" s="1"/>
  <c r="AN154" i="1"/>
  <c r="AO154" i="1" s="1"/>
  <c r="AR154" i="1" s="1"/>
  <c r="AS154" i="1" s="1"/>
  <c r="AN184" i="1"/>
  <c r="AP184" i="1" s="1"/>
  <c r="AQ184" i="1" s="1"/>
  <c r="AT184" i="1" s="1"/>
  <c r="AN91" i="1"/>
  <c r="AO91" i="1" s="1"/>
  <c r="AR91" i="1" s="1"/>
  <c r="AS91" i="1" s="1"/>
  <c r="AN119" i="1"/>
  <c r="AP119" i="1" s="1"/>
  <c r="AQ119" i="1" s="1"/>
  <c r="AT119" i="1" s="1"/>
  <c r="AN37" i="1"/>
  <c r="AO37" i="1" s="1"/>
  <c r="AR37" i="1" s="1"/>
  <c r="AS37" i="1" s="1"/>
  <c r="AN194" i="1"/>
  <c r="AP194" i="1" s="1"/>
  <c r="AQ194" i="1" s="1"/>
  <c r="AT194" i="1" s="1"/>
  <c r="AN114" i="1"/>
  <c r="AP114" i="1" s="1"/>
  <c r="AQ114" i="1" s="1"/>
  <c r="AT114" i="1" s="1"/>
  <c r="AN34" i="1"/>
  <c r="AO34" i="1" s="1"/>
  <c r="AR34" i="1" s="1"/>
  <c r="AS34" i="1" s="1"/>
  <c r="AN162" i="1"/>
  <c r="AP162" i="1" s="1"/>
  <c r="AQ162" i="1" s="1"/>
  <c r="AT162" i="1" s="1"/>
  <c r="AN50" i="1"/>
  <c r="AO50" i="1" s="1"/>
  <c r="AR50" i="1" s="1"/>
  <c r="AS50" i="1" s="1"/>
  <c r="AN48" i="1"/>
  <c r="AO48" i="1" s="1"/>
  <c r="AR48" i="1" s="1"/>
  <c r="AS48" i="1" s="1"/>
  <c r="AN137" i="1"/>
  <c r="AO137" i="1" s="1"/>
  <c r="AR137" i="1" s="1"/>
  <c r="AS137" i="1" s="1"/>
  <c r="AN174" i="1"/>
  <c r="AO174" i="1" s="1"/>
  <c r="AR174" i="1" s="1"/>
  <c r="AS174" i="1" s="1"/>
  <c r="AN75" i="1"/>
  <c r="AO75" i="1" s="1"/>
  <c r="AR75" i="1" s="1"/>
  <c r="AS75" i="1" s="1"/>
  <c r="AN18" i="1"/>
  <c r="AO18" i="1" s="1"/>
  <c r="AR18" i="1" s="1"/>
  <c r="AS18" i="1" s="1"/>
  <c r="AN25" i="1"/>
  <c r="AP25" i="1" s="1"/>
  <c r="AQ25" i="1" s="1"/>
  <c r="AT25" i="1" s="1"/>
  <c r="AN173" i="1"/>
  <c r="AO173" i="1" s="1"/>
  <c r="AR173" i="1" s="1"/>
  <c r="AS173" i="1" s="1"/>
  <c r="AN24" i="1"/>
  <c r="AO24" i="1" s="1"/>
  <c r="AR24" i="1" s="1"/>
  <c r="AS24" i="1" s="1"/>
  <c r="AO96" i="1"/>
  <c r="AR96" i="1" s="1"/>
  <c r="AS96" i="1" s="1"/>
  <c r="AP143" i="1"/>
  <c r="AQ143" i="1" s="1"/>
  <c r="AT143" i="1" s="1"/>
  <c r="AP180" i="1"/>
  <c r="AQ180" i="1" s="1"/>
  <c r="AT180" i="1" s="1"/>
  <c r="AO31" i="1"/>
  <c r="AR31" i="1" s="1"/>
  <c r="AS31" i="1" s="1"/>
  <c r="AP7" i="1"/>
  <c r="AQ7" i="1" s="1"/>
  <c r="AT7" i="1" s="1"/>
  <c r="AO176" i="1"/>
  <c r="AR176" i="1" s="1"/>
  <c r="AS176" i="1" s="1"/>
  <c r="AP155" i="1"/>
  <c r="AQ155" i="1" s="1"/>
  <c r="AT155" i="1" s="1"/>
  <c r="AO163" i="1"/>
  <c r="AR163" i="1" s="1"/>
  <c r="AS163" i="1" s="1"/>
  <c r="AP56" i="1"/>
  <c r="AQ56" i="1" s="1"/>
  <c r="AT56" i="1" s="1"/>
  <c r="AO5" i="1"/>
  <c r="AR5" i="1" s="1"/>
  <c r="AS5" i="1" s="1"/>
  <c r="AP101" i="1"/>
  <c r="AQ101" i="1" s="1"/>
  <c r="AT101" i="1" s="1"/>
  <c r="AP3" i="1"/>
  <c r="AQ3" i="1" s="1"/>
  <c r="AT3" i="1" s="1"/>
  <c r="AP100" i="1"/>
  <c r="AQ100" i="1" s="1"/>
  <c r="AT100" i="1" s="1"/>
  <c r="AP157" i="1"/>
  <c r="AQ157" i="1" s="1"/>
  <c r="AT157" i="1" s="1"/>
  <c r="AO157" i="1"/>
  <c r="AR157" i="1" s="1"/>
  <c r="AS157" i="1" s="1"/>
  <c r="AO190" i="1"/>
  <c r="AR190" i="1" s="1"/>
  <c r="AS190" i="1" s="1"/>
  <c r="AO83" i="1"/>
  <c r="AR83" i="1" s="1"/>
  <c r="AS83" i="1" s="1"/>
  <c r="AP83" i="1"/>
  <c r="AQ83" i="1" s="1"/>
  <c r="AT83" i="1" s="1"/>
  <c r="AO135" i="1"/>
  <c r="AR135" i="1" s="1"/>
  <c r="AS135" i="1" s="1"/>
  <c r="AP44" i="1"/>
  <c r="AQ44" i="1" s="1"/>
  <c r="AT44" i="1" s="1"/>
  <c r="AO44" i="1"/>
  <c r="AR44" i="1" s="1"/>
  <c r="AS44" i="1" s="1"/>
  <c r="AP92" i="1"/>
  <c r="AQ92" i="1" s="1"/>
  <c r="AT92" i="1" s="1"/>
  <c r="AO92" i="1"/>
  <c r="AR92" i="1" s="1"/>
  <c r="AS92" i="1" s="1"/>
  <c r="AO8" i="1"/>
  <c r="AR8" i="1" s="1"/>
  <c r="AS8" i="1" s="1"/>
  <c r="AP8" i="1"/>
  <c r="AQ8" i="1" s="1"/>
  <c r="AT8" i="1" s="1"/>
  <c r="AP71" i="1"/>
  <c r="AQ71" i="1" s="1"/>
  <c r="AT71" i="1" s="1"/>
  <c r="AO63" i="1"/>
  <c r="AR63" i="1" s="1"/>
  <c r="AS63" i="1" s="1"/>
  <c r="AP182" i="1"/>
  <c r="AQ182" i="1" s="1"/>
  <c r="AT182" i="1" s="1"/>
  <c r="AP93" i="1"/>
  <c r="AQ93" i="1" s="1"/>
  <c r="AT93" i="1" s="1"/>
  <c r="AP78" i="1"/>
  <c r="AQ78" i="1" s="1"/>
  <c r="AT78" i="1" s="1"/>
  <c r="AP121" i="1"/>
  <c r="AQ121" i="1" s="1"/>
  <c r="AT121" i="1" s="1"/>
  <c r="AO198" i="1"/>
  <c r="AR198" i="1" s="1"/>
  <c r="AS198" i="1" s="1"/>
  <c r="AP16" i="1"/>
  <c r="AQ16" i="1" s="1"/>
  <c r="AT16" i="1" s="1"/>
  <c r="AO124" i="1"/>
  <c r="AR124" i="1" s="1"/>
  <c r="AS124" i="1" s="1"/>
  <c r="AO69" i="1"/>
  <c r="AR69" i="1" s="1"/>
  <c r="AS69" i="1" s="1"/>
  <c r="AP90" i="1"/>
  <c r="AQ90" i="1" s="1"/>
  <c r="AT90" i="1" s="1"/>
  <c r="AP65" i="1"/>
  <c r="AQ65" i="1" s="1"/>
  <c r="AT65" i="1" s="1"/>
  <c r="AO123" i="1"/>
  <c r="AR123" i="1" s="1"/>
  <c r="AS123" i="1" s="1"/>
  <c r="AO168" i="1"/>
  <c r="AR168" i="1" s="1"/>
  <c r="AS168" i="1" s="1"/>
  <c r="AO111" i="1"/>
  <c r="AR111" i="1" s="1"/>
  <c r="AS111" i="1" s="1"/>
  <c r="AO193" i="1"/>
  <c r="AR193" i="1" s="1"/>
  <c r="AS193" i="1" s="1"/>
  <c r="AO95" i="1"/>
  <c r="AR95" i="1" s="1"/>
  <c r="AS95" i="1" s="1"/>
  <c r="AO178" i="1"/>
  <c r="AR178" i="1" s="1"/>
  <c r="AS178" i="1" s="1"/>
  <c r="AP74" i="1"/>
  <c r="AQ74" i="1" s="1"/>
  <c r="AT74" i="1" s="1"/>
  <c r="AP99" i="1"/>
  <c r="AQ99" i="1" s="1"/>
  <c r="AT99" i="1" s="1"/>
  <c r="AO200" i="1"/>
  <c r="AR200" i="1" s="1"/>
  <c r="AS200" i="1" s="1"/>
  <c r="AO125" i="1"/>
  <c r="AR125" i="1" s="1"/>
  <c r="AS125" i="1" s="1"/>
  <c r="AO129" i="1"/>
  <c r="AR129" i="1" s="1"/>
  <c r="AS129" i="1" s="1"/>
  <c r="AO29" i="1"/>
  <c r="AR29" i="1" s="1"/>
  <c r="AS29" i="1" s="1"/>
  <c r="AO132" i="1"/>
  <c r="AR132" i="1" s="1"/>
  <c r="AS132" i="1" s="1"/>
  <c r="AO151" i="1"/>
  <c r="AR151" i="1" s="1"/>
  <c r="AS151" i="1" s="1"/>
  <c r="AO126" i="1"/>
  <c r="AR126" i="1" s="1"/>
  <c r="AS126" i="1" s="1"/>
  <c r="AO177" i="1"/>
  <c r="AR177" i="1" s="1"/>
  <c r="AS177" i="1" s="1"/>
  <c r="AP128" i="1"/>
  <c r="AQ128" i="1" s="1"/>
  <c r="AT128" i="1" s="1"/>
  <c r="AP45" i="1"/>
  <c r="AQ45" i="1" s="1"/>
  <c r="AT45" i="1" s="1"/>
  <c r="AP42" i="1"/>
  <c r="AQ42" i="1" s="1"/>
  <c r="AT42" i="1" s="1"/>
  <c r="AP85" i="1"/>
  <c r="AQ85" i="1" s="1"/>
  <c r="AT85" i="1" s="1"/>
  <c r="AO156" i="1"/>
  <c r="AR156" i="1" s="1"/>
  <c r="AS156" i="1" s="1"/>
  <c r="AP156" i="1"/>
  <c r="AQ156" i="1" s="1"/>
  <c r="AT156" i="1" s="1"/>
  <c r="AP2" i="1"/>
  <c r="AQ2" i="1" s="1"/>
  <c r="AT2" i="1" s="1"/>
  <c r="AO2" i="1"/>
  <c r="AR2" i="1" s="1"/>
  <c r="AS2" i="1" s="1"/>
  <c r="AP28" i="1"/>
  <c r="AQ28" i="1" s="1"/>
  <c r="AT28" i="1" s="1"/>
  <c r="AO28" i="1"/>
  <c r="AR28" i="1" s="1"/>
  <c r="AS28" i="1" s="1"/>
  <c r="AO52" i="1" l="1"/>
  <c r="AR52" i="1" s="1"/>
  <c r="AS52" i="1" s="1"/>
  <c r="AP148" i="1"/>
  <c r="AQ148" i="1" s="1"/>
  <c r="AT148" i="1" s="1"/>
  <c r="AP80" i="1"/>
  <c r="AQ80" i="1" s="1"/>
  <c r="AT80" i="1" s="1"/>
  <c r="AO33" i="1"/>
  <c r="AR33" i="1" s="1"/>
  <c r="AS33" i="1" s="1"/>
  <c r="AP39" i="1"/>
  <c r="AQ39" i="1" s="1"/>
  <c r="AT39" i="1" s="1"/>
  <c r="AP167" i="1"/>
  <c r="AQ167" i="1" s="1"/>
  <c r="AT167" i="1" s="1"/>
  <c r="AP9" i="1"/>
  <c r="AQ9" i="1" s="1"/>
  <c r="AT9" i="1" s="1"/>
  <c r="AO68" i="1"/>
  <c r="AR68" i="1" s="1"/>
  <c r="AS68" i="1" s="1"/>
  <c r="AP191" i="1"/>
  <c r="AQ191" i="1" s="1"/>
  <c r="AT191" i="1" s="1"/>
  <c r="AP141" i="1"/>
  <c r="AQ141" i="1" s="1"/>
  <c r="AT141" i="1" s="1"/>
  <c r="AP47" i="1"/>
  <c r="AQ47" i="1" s="1"/>
  <c r="AT47" i="1" s="1"/>
  <c r="AP66" i="1"/>
  <c r="AQ66" i="1" s="1"/>
  <c r="AT66" i="1" s="1"/>
  <c r="AP10" i="1"/>
  <c r="AQ10" i="1" s="1"/>
  <c r="AT10" i="1" s="1"/>
  <c r="AP12" i="1"/>
  <c r="AQ12" i="1" s="1"/>
  <c r="AT12" i="1" s="1"/>
  <c r="AO116" i="1"/>
  <c r="AR116" i="1" s="1"/>
  <c r="AS116" i="1" s="1"/>
  <c r="AO79" i="1"/>
  <c r="AR79" i="1" s="1"/>
  <c r="AS79" i="1" s="1"/>
  <c r="AO67" i="1"/>
  <c r="AR67" i="1" s="1"/>
  <c r="AS67" i="1" s="1"/>
  <c r="AP87" i="1"/>
  <c r="AQ87" i="1" s="1"/>
  <c r="AT87" i="1" s="1"/>
  <c r="AO17" i="1"/>
  <c r="AR17" i="1" s="1"/>
  <c r="AS17" i="1" s="1"/>
  <c r="AO82" i="1"/>
  <c r="AR82" i="1" s="1"/>
  <c r="AS82" i="1" s="1"/>
  <c r="AP11" i="1"/>
  <c r="AQ11" i="1" s="1"/>
  <c r="AT11" i="1" s="1"/>
  <c r="AP109" i="1"/>
  <c r="AQ109" i="1" s="1"/>
  <c r="AT109" i="1" s="1"/>
  <c r="AO27" i="1"/>
  <c r="AR27" i="1" s="1"/>
  <c r="AS27" i="1" s="1"/>
  <c r="AO70" i="1"/>
  <c r="AR70" i="1" s="1"/>
  <c r="AS70" i="1" s="1"/>
  <c r="AO133" i="1"/>
  <c r="AR133" i="1" s="1"/>
  <c r="AS133" i="1" s="1"/>
  <c r="AP55" i="1"/>
  <c r="AQ55" i="1" s="1"/>
  <c r="AT55" i="1" s="1"/>
  <c r="AO97" i="1"/>
  <c r="AR97" i="1" s="1"/>
  <c r="AS97" i="1" s="1"/>
  <c r="AP36" i="1"/>
  <c r="AQ36" i="1" s="1"/>
  <c r="AT36" i="1" s="1"/>
  <c r="AP46" i="1"/>
  <c r="AQ46" i="1" s="1"/>
  <c r="AT46" i="1" s="1"/>
  <c r="AO6" i="1"/>
  <c r="AR6" i="1" s="1"/>
  <c r="AS6" i="1" s="1"/>
  <c r="AO164" i="1"/>
  <c r="AR164" i="1" s="1"/>
  <c r="AS164" i="1" s="1"/>
  <c r="AP172" i="1"/>
  <c r="AQ172" i="1" s="1"/>
  <c r="AT172" i="1" s="1"/>
  <c r="AP159" i="1"/>
  <c r="AQ159" i="1" s="1"/>
  <c r="AT159" i="1" s="1"/>
  <c r="AP122" i="1"/>
  <c r="AQ122" i="1" s="1"/>
  <c r="AT122" i="1" s="1"/>
  <c r="AP195" i="1"/>
  <c r="AQ195" i="1" s="1"/>
  <c r="AT195" i="1" s="1"/>
  <c r="AP108" i="1"/>
  <c r="AQ108" i="1" s="1"/>
  <c r="AT108" i="1" s="1"/>
  <c r="AO20" i="1"/>
  <c r="AR20" i="1" s="1"/>
  <c r="AS20" i="1" s="1"/>
  <c r="AP158" i="1"/>
  <c r="AQ158" i="1" s="1"/>
  <c r="AT158" i="1" s="1"/>
  <c r="AO22" i="1"/>
  <c r="AR22" i="1" s="1"/>
  <c r="AS22" i="1" s="1"/>
  <c r="AO202" i="1"/>
  <c r="AR202" i="1" s="1"/>
  <c r="AS202" i="1" s="1"/>
  <c r="AP150" i="1"/>
  <c r="AQ150" i="1" s="1"/>
  <c r="AT150" i="1" s="1"/>
  <c r="AP41" i="1"/>
  <c r="AQ41" i="1" s="1"/>
  <c r="AT41" i="1" s="1"/>
  <c r="AO119" i="1"/>
  <c r="AR119" i="1" s="1"/>
  <c r="AS119" i="1" s="1"/>
  <c r="AO60" i="1"/>
  <c r="AR60" i="1" s="1"/>
  <c r="AS60" i="1" s="1"/>
  <c r="AO170" i="1"/>
  <c r="AR170" i="1" s="1"/>
  <c r="AS170" i="1" s="1"/>
  <c r="AO192" i="1"/>
  <c r="AR192" i="1" s="1"/>
  <c r="AS192" i="1" s="1"/>
  <c r="AO105" i="1"/>
  <c r="AR105" i="1" s="1"/>
  <c r="AS105" i="1" s="1"/>
  <c r="AP77" i="1"/>
  <c r="AQ77" i="1" s="1"/>
  <c r="AT77" i="1" s="1"/>
  <c r="AO59" i="1"/>
  <c r="AR59" i="1" s="1"/>
  <c r="AS59" i="1" s="1"/>
  <c r="AO72" i="1"/>
  <c r="AR72" i="1" s="1"/>
  <c r="AS72" i="1" s="1"/>
  <c r="AO43" i="1"/>
  <c r="AR43" i="1" s="1"/>
  <c r="AS43" i="1" s="1"/>
  <c r="AP160" i="1"/>
  <c r="AQ160" i="1" s="1"/>
  <c r="AT160" i="1" s="1"/>
  <c r="AP58" i="1"/>
  <c r="AQ58" i="1" s="1"/>
  <c r="AT58" i="1" s="1"/>
  <c r="AP48" i="1"/>
  <c r="AQ48" i="1" s="1"/>
  <c r="AT48" i="1" s="1"/>
  <c r="AP14" i="1"/>
  <c r="AQ14" i="1" s="1"/>
  <c r="AT14" i="1" s="1"/>
  <c r="AO106" i="1"/>
  <c r="AR106" i="1" s="1"/>
  <c r="AS106" i="1" s="1"/>
  <c r="AO187" i="1"/>
  <c r="AR187" i="1" s="1"/>
  <c r="AS187" i="1" s="1"/>
  <c r="AP19" i="1"/>
  <c r="AQ19" i="1" s="1"/>
  <c r="AT19" i="1" s="1"/>
  <c r="AO131" i="1"/>
  <c r="AR131" i="1" s="1"/>
  <c r="AS131" i="1" s="1"/>
  <c r="AP84" i="1"/>
  <c r="AQ84" i="1" s="1"/>
  <c r="AT84" i="1" s="1"/>
  <c r="AP98" i="1"/>
  <c r="AQ98" i="1" s="1"/>
  <c r="AT98" i="1" s="1"/>
  <c r="AP110" i="1"/>
  <c r="AQ110" i="1" s="1"/>
  <c r="AT110" i="1" s="1"/>
  <c r="AP26" i="1"/>
  <c r="AQ26" i="1" s="1"/>
  <c r="AT26" i="1" s="1"/>
  <c r="AO49" i="1"/>
  <c r="AR49" i="1" s="1"/>
  <c r="AS49" i="1" s="1"/>
  <c r="AP139" i="1"/>
  <c r="AQ139" i="1" s="1"/>
  <c r="AT139" i="1" s="1"/>
  <c r="AP32" i="1"/>
  <c r="AQ32" i="1" s="1"/>
  <c r="AT32" i="1" s="1"/>
  <c r="AO4" i="1"/>
  <c r="AR4" i="1" s="1"/>
  <c r="AS4" i="1" s="1"/>
  <c r="AP152" i="1"/>
  <c r="AQ152" i="1" s="1"/>
  <c r="AT152" i="1" s="1"/>
  <c r="AP94" i="1"/>
  <c r="AQ94" i="1" s="1"/>
  <c r="AT94" i="1" s="1"/>
  <c r="AP169" i="1"/>
  <c r="AQ169" i="1" s="1"/>
  <c r="AT169" i="1" s="1"/>
  <c r="AO102" i="1"/>
  <c r="AR102" i="1" s="1"/>
  <c r="AS102" i="1" s="1"/>
  <c r="AP104" i="1"/>
  <c r="AQ104" i="1" s="1"/>
  <c r="AT104" i="1" s="1"/>
  <c r="AP166" i="1"/>
  <c r="AQ166" i="1" s="1"/>
  <c r="AT166" i="1" s="1"/>
  <c r="AP37" i="1"/>
  <c r="AQ37" i="1" s="1"/>
  <c r="AT37" i="1" s="1"/>
  <c r="AO165" i="1"/>
  <c r="AR165" i="1" s="1"/>
  <c r="AS165" i="1" s="1"/>
  <c r="AP171" i="1"/>
  <c r="AQ171" i="1" s="1"/>
  <c r="AT171" i="1" s="1"/>
  <c r="AP188" i="1"/>
  <c r="AQ188" i="1" s="1"/>
  <c r="AT188" i="1" s="1"/>
  <c r="AP196" i="1"/>
  <c r="AQ196" i="1" s="1"/>
  <c r="AT196" i="1" s="1"/>
  <c r="AO114" i="1"/>
  <c r="AR114" i="1" s="1"/>
  <c r="AS114" i="1" s="1"/>
  <c r="AP51" i="1"/>
  <c r="AQ51" i="1" s="1"/>
  <c r="AT51" i="1" s="1"/>
  <c r="AO73" i="1"/>
  <c r="AR73" i="1" s="1"/>
  <c r="AS73" i="1" s="1"/>
  <c r="AP21" i="1"/>
  <c r="AQ21" i="1" s="1"/>
  <c r="AT21" i="1" s="1"/>
  <c r="AP145" i="1"/>
  <c r="AQ145" i="1" s="1"/>
  <c r="AT145" i="1" s="1"/>
  <c r="AP107" i="1"/>
  <c r="AQ107" i="1" s="1"/>
  <c r="AT107" i="1" s="1"/>
  <c r="AP120" i="1"/>
  <c r="AQ120" i="1" s="1"/>
  <c r="AT120" i="1" s="1"/>
  <c r="AP91" i="1"/>
  <c r="AQ91" i="1" s="1"/>
  <c r="AT91" i="1" s="1"/>
  <c r="AP113" i="1"/>
  <c r="AQ113" i="1" s="1"/>
  <c r="AT113" i="1" s="1"/>
  <c r="AO175" i="1"/>
  <c r="AR175" i="1" s="1"/>
  <c r="AS175" i="1" s="1"/>
  <c r="AO64" i="1"/>
  <c r="AR64" i="1" s="1"/>
  <c r="AS64" i="1" s="1"/>
  <c r="AP142" i="1"/>
  <c r="AQ142" i="1" s="1"/>
  <c r="AT142" i="1" s="1"/>
  <c r="AP140" i="1"/>
  <c r="AQ140" i="1" s="1"/>
  <c r="AT140" i="1" s="1"/>
  <c r="AP62" i="1"/>
  <c r="AQ62" i="1" s="1"/>
  <c r="AT62" i="1" s="1"/>
  <c r="AP149" i="1"/>
  <c r="AQ149" i="1" s="1"/>
  <c r="AT149" i="1" s="1"/>
  <c r="AO61" i="1"/>
  <c r="AR61" i="1" s="1"/>
  <c r="AS61" i="1" s="1"/>
  <c r="AP117" i="1"/>
  <c r="AQ117" i="1" s="1"/>
  <c r="AT117" i="1" s="1"/>
  <c r="AO118" i="1"/>
  <c r="AR118" i="1" s="1"/>
  <c r="AS118" i="1" s="1"/>
  <c r="AO134" i="1"/>
  <c r="AR134" i="1" s="1"/>
  <c r="AS134" i="1" s="1"/>
  <c r="AP130" i="1"/>
  <c r="AQ130" i="1" s="1"/>
  <c r="AT130" i="1" s="1"/>
  <c r="AP24" i="1"/>
  <c r="AQ24" i="1" s="1"/>
  <c r="AT24" i="1" s="1"/>
  <c r="AO199" i="1"/>
  <c r="AR199" i="1" s="1"/>
  <c r="AS199" i="1" s="1"/>
  <c r="AO185" i="1"/>
  <c r="AR185" i="1" s="1"/>
  <c r="AS185" i="1" s="1"/>
  <c r="AP189" i="1"/>
  <c r="AQ189" i="1" s="1"/>
  <c r="AT189" i="1" s="1"/>
  <c r="AO30" i="1"/>
  <c r="AR30" i="1" s="1"/>
  <c r="AS30" i="1" s="1"/>
  <c r="AP34" i="1"/>
  <c r="AQ34" i="1" s="1"/>
  <c r="AT34" i="1" s="1"/>
  <c r="AO15" i="1"/>
  <c r="AR15" i="1" s="1"/>
  <c r="AS15" i="1" s="1"/>
  <c r="AP23" i="1"/>
  <c r="AQ23" i="1" s="1"/>
  <c r="AT23" i="1" s="1"/>
  <c r="AP18" i="1"/>
  <c r="AQ18" i="1" s="1"/>
  <c r="AT18" i="1" s="1"/>
  <c r="AO146" i="1"/>
  <c r="AR146" i="1" s="1"/>
  <c r="AS146" i="1" s="1"/>
  <c r="AP103" i="1"/>
  <c r="AQ103" i="1" s="1"/>
  <c r="AT103" i="1" s="1"/>
  <c r="AO76" i="1"/>
  <c r="AR76" i="1" s="1"/>
  <c r="AS76" i="1" s="1"/>
  <c r="AP137" i="1"/>
  <c r="AQ137" i="1" s="1"/>
  <c r="AT137" i="1" s="1"/>
  <c r="AP112" i="1"/>
  <c r="AQ112" i="1" s="1"/>
  <c r="AT112" i="1" s="1"/>
  <c r="AO25" i="1"/>
  <c r="AR25" i="1" s="1"/>
  <c r="AS25" i="1" s="1"/>
  <c r="AP57" i="1"/>
  <c r="AQ57" i="1" s="1"/>
  <c r="AT57" i="1" s="1"/>
  <c r="AP35" i="1"/>
  <c r="AQ35" i="1" s="1"/>
  <c r="AT35" i="1" s="1"/>
  <c r="AP127" i="1"/>
  <c r="AQ127" i="1" s="1"/>
  <c r="AT127" i="1" s="1"/>
  <c r="AP54" i="1"/>
  <c r="AQ54" i="1" s="1"/>
  <c r="AT54" i="1" s="1"/>
  <c r="AP115" i="1"/>
  <c r="AQ115" i="1" s="1"/>
  <c r="AT115" i="1" s="1"/>
  <c r="AO186" i="1"/>
  <c r="AR186" i="1" s="1"/>
  <c r="AS186" i="1" s="1"/>
  <c r="AO153" i="1"/>
  <c r="AR153" i="1" s="1"/>
  <c r="AS153" i="1" s="1"/>
  <c r="AP13" i="1"/>
  <c r="AQ13" i="1" s="1"/>
  <c r="AT13" i="1" s="1"/>
  <c r="AO81" i="1"/>
  <c r="AR81" i="1" s="1"/>
  <c r="AS81" i="1" s="1"/>
  <c r="AO144" i="1"/>
  <c r="AR144" i="1" s="1"/>
  <c r="AS144" i="1" s="1"/>
  <c r="AO197" i="1"/>
  <c r="AR197" i="1" s="1"/>
  <c r="AS197" i="1" s="1"/>
  <c r="AO86" i="1"/>
  <c r="AR86" i="1" s="1"/>
  <c r="AS86" i="1" s="1"/>
  <c r="AP50" i="1"/>
  <c r="AQ50" i="1" s="1"/>
  <c r="AT50" i="1" s="1"/>
  <c r="AO184" i="1"/>
  <c r="AR184" i="1" s="1"/>
  <c r="AS184" i="1" s="1"/>
  <c r="AP183" i="1"/>
  <c r="AQ183" i="1" s="1"/>
  <c r="AT183" i="1" s="1"/>
  <c r="AO147" i="1"/>
  <c r="AR147" i="1" s="1"/>
  <c r="AS147" i="1" s="1"/>
  <c r="AP154" i="1"/>
  <c r="AQ154" i="1" s="1"/>
  <c r="AT154" i="1" s="1"/>
  <c r="AP75" i="1"/>
  <c r="AQ75" i="1" s="1"/>
  <c r="AT75" i="1" s="1"/>
  <c r="AP174" i="1"/>
  <c r="AQ174" i="1" s="1"/>
  <c r="AT174" i="1" s="1"/>
  <c r="AO194" i="1"/>
  <c r="AR194" i="1" s="1"/>
  <c r="AS194" i="1" s="1"/>
  <c r="AP181" i="1"/>
  <c r="AQ181" i="1" s="1"/>
  <c r="AT181" i="1" s="1"/>
  <c r="AO40" i="1"/>
  <c r="AR40" i="1" s="1"/>
  <c r="AS40" i="1" s="1"/>
  <c r="AO179" i="1"/>
  <c r="AR179" i="1" s="1"/>
  <c r="AS179" i="1" s="1"/>
  <c r="AO136" i="1"/>
  <c r="AR136" i="1" s="1"/>
  <c r="AS136" i="1" s="1"/>
  <c r="AP89" i="1"/>
  <c r="AQ89" i="1" s="1"/>
  <c r="AT89" i="1" s="1"/>
  <c r="AO38" i="1"/>
  <c r="AR38" i="1" s="1"/>
  <c r="AS38" i="1" s="1"/>
  <c r="AP53" i="1"/>
  <c r="AQ53" i="1" s="1"/>
  <c r="AT53" i="1" s="1"/>
  <c r="AP138" i="1"/>
  <c r="AQ138" i="1" s="1"/>
  <c r="AT138" i="1" s="1"/>
  <c r="AP161" i="1"/>
  <c r="AQ161" i="1" s="1"/>
  <c r="AT161" i="1" s="1"/>
  <c r="AP88" i="1"/>
  <c r="AQ88" i="1" s="1"/>
  <c r="AT88" i="1" s="1"/>
  <c r="AO162" i="1"/>
  <c r="AR162" i="1" s="1"/>
  <c r="AS162" i="1" s="1"/>
  <c r="AO201" i="1"/>
  <c r="AR201" i="1" s="1"/>
  <c r="AS201" i="1" s="1"/>
  <c r="AP173" i="1"/>
  <c r="AQ173" i="1" s="1"/>
  <c r="AT173" i="1" s="1"/>
</calcChain>
</file>

<file path=xl/sharedStrings.xml><?xml version="1.0" encoding="utf-8"?>
<sst xmlns="http://schemas.openxmlformats.org/spreadsheetml/2006/main" count="175" uniqueCount="124">
  <si>
    <t>DESIGN INPUTS</t>
  </si>
  <si>
    <t>Enter Values</t>
  </si>
  <si>
    <t>SWITCHING FREQUENCY(Fsw)</t>
  </si>
  <si>
    <t>Ro</t>
  </si>
  <si>
    <t>DCR (inductor resistance)</t>
  </si>
  <si>
    <t>OUTPUT CAPACITOR</t>
  </si>
  <si>
    <t>ESR of output capacitor</t>
  </si>
  <si>
    <t>Actual Output Voltage</t>
  </si>
  <si>
    <t>COMPENSATION</t>
  </si>
  <si>
    <t>D</t>
  </si>
  <si>
    <t>f</t>
  </si>
  <si>
    <t>s</t>
  </si>
  <si>
    <t>g1</t>
  </si>
  <si>
    <t>g2</t>
  </si>
  <si>
    <t>g3</t>
  </si>
  <si>
    <t>g4</t>
  </si>
  <si>
    <t>Vout(s)/Verr(s)</t>
  </si>
  <si>
    <t>|Vout(s)/Verr(s)|</t>
  </si>
  <si>
    <t>ang</t>
  </si>
  <si>
    <t>°</t>
  </si>
  <si>
    <t>db</t>
  </si>
  <si>
    <t>ota1</t>
  </si>
  <si>
    <t>ota2</t>
  </si>
  <si>
    <t>ota3</t>
  </si>
  <si>
    <t>g(s)</t>
  </si>
  <si>
    <t>|(g(s)|</t>
  </si>
  <si>
    <t>Minimum Frequency</t>
  </si>
  <si>
    <t>D'</t>
  </si>
  <si>
    <t>wn</t>
  </si>
  <si>
    <t>Maximum Frequency</t>
  </si>
  <si>
    <t>Tsw_</t>
  </si>
  <si>
    <t>Qp</t>
  </si>
  <si>
    <t>Mccm</t>
  </si>
  <si>
    <t>wz1</t>
  </si>
  <si>
    <t>Ω</t>
  </si>
  <si>
    <t>M</t>
  </si>
  <si>
    <t>Sn</t>
  </si>
  <si>
    <t>A/s</t>
  </si>
  <si>
    <t>wp1</t>
  </si>
  <si>
    <t>mc</t>
  </si>
  <si>
    <t>Rout</t>
  </si>
  <si>
    <t>Se</t>
  </si>
  <si>
    <t>Dmax</t>
  </si>
  <si>
    <t>Rsw_eq</t>
  </si>
  <si>
    <t>Cout</t>
  </si>
  <si>
    <t>Cesr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</si>
  <si>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</si>
  <si>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</si>
  <si>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</si>
  <si>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</si>
  <si>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</si>
  <si>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</si>
  <si>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</si>
  <si>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</si>
  <si>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</si>
  <si>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</si>
  <si>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</si>
  <si>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</si>
  <si>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t>L</t>
  </si>
  <si>
    <t>Vout</t>
  </si>
  <si>
    <t>NOMINAL INPUT VOLTAGE</t>
  </si>
  <si>
    <t>INPUT CAPACITOR</t>
  </si>
  <si>
    <t>INDUCTOR</t>
  </si>
  <si>
    <t xml:space="preserve">∆ Load step </t>
  </si>
  <si>
    <t>∆Vout</t>
  </si>
  <si>
    <t>Values used</t>
  </si>
  <si>
    <t>Ri</t>
  </si>
  <si>
    <t>com_c1</t>
  </si>
  <si>
    <t>comp_c2</t>
  </si>
  <si>
    <t>%</t>
  </si>
  <si>
    <t>V</t>
  </si>
  <si>
    <t>A</t>
  </si>
  <si>
    <t xml:space="preserve">% </t>
  </si>
  <si>
    <t>S</t>
  </si>
  <si>
    <t>INPUT VOLTAGE RIPPLE</t>
  </si>
  <si>
    <t>Calculation</t>
  </si>
  <si>
    <t>MHz</t>
  </si>
  <si>
    <t>uF</t>
  </si>
  <si>
    <t>uH</t>
  </si>
  <si>
    <t>pF</t>
  </si>
  <si>
    <t>Rc</t>
  </si>
  <si>
    <t>Cc</t>
  </si>
  <si>
    <t>Cf</t>
  </si>
  <si>
    <t>High Side Switch Rds(on)</t>
  </si>
  <si>
    <t>Ω</t>
  </si>
  <si>
    <r>
      <t>ERROR AMPLIFIER TRANSCONDUCTANCE (g</t>
    </r>
    <r>
      <rPr>
        <b/>
        <sz val="6"/>
        <color theme="0"/>
        <rFont val="Arial"/>
        <family val="2"/>
      </rPr>
      <t>M</t>
    </r>
    <r>
      <rPr>
        <b/>
        <sz val="10"/>
        <color theme="0"/>
        <rFont val="Arial"/>
        <family val="2"/>
      </rPr>
      <t>)</t>
    </r>
  </si>
  <si>
    <t>OUTPUT VOLTAGE (Vo)</t>
  </si>
  <si>
    <t>OUTPUT VOLTAGE CHANGE DURING LOAD STEP (%)</t>
  </si>
  <si>
    <t>Peak to Peak Ripple: capacitive component</t>
  </si>
  <si>
    <t>Peak to Peak Ripple: ESR component</t>
  </si>
  <si>
    <t>mV</t>
  </si>
  <si>
    <t>INDUCTOR CURRENT RIPPLE AT 3A</t>
  </si>
  <si>
    <t>Minimum recommended L (output Inductance)</t>
  </si>
  <si>
    <t>Duty Cycle at 3A</t>
  </si>
  <si>
    <t>MAX OUTPUT CURRENT (Iomax)</t>
  </si>
  <si>
    <t>Input Capacitor RMS current at 3A</t>
  </si>
  <si>
    <t>Minimum recommended Input Capacitor</t>
  </si>
  <si>
    <t>Desired ∆Vin @ 3A (input ripple voltage)</t>
  </si>
  <si>
    <t>Rload (for 3A)</t>
  </si>
  <si>
    <t>Minimum recommended Cout (output capacitance)</t>
  </si>
  <si>
    <t>Iout</t>
  </si>
  <si>
    <t>Duty Cycle at Iout</t>
  </si>
  <si>
    <t>Inductor current ripple at Iout</t>
  </si>
  <si>
    <t>Peak current at Iout</t>
  </si>
  <si>
    <t>RMS current at Iout</t>
  </si>
  <si>
    <t>Switching losses</t>
  </si>
  <si>
    <t>Conduction losses</t>
  </si>
  <si>
    <t>Vdrive losses</t>
  </si>
  <si>
    <t>Total losses</t>
  </si>
  <si>
    <t>Thermal resistance (Rtheta j-a)</t>
  </si>
  <si>
    <t>Max allowable ambient temperature</t>
  </si>
  <si>
    <t>MAXIMUM AMBIENT TEMP (POWER LOSSES at 150Tj)</t>
  </si>
  <si>
    <t>W</t>
  </si>
  <si>
    <t>°C/W</t>
  </si>
  <si>
    <t>°C</t>
  </si>
  <si>
    <t>Inductor current ripple (for the chosen L)</t>
  </si>
  <si>
    <t>Average Iout</t>
  </si>
  <si>
    <t>-</t>
  </si>
  <si>
    <t>Vout =</t>
  </si>
  <si>
    <t>Vin min (loss of reg)</t>
  </si>
  <si>
    <t xml:space="preserve"> losing regulation and enter drop-out mode. It uses data from the 'Design tool' page.</t>
  </si>
  <si>
    <t>This tool calculates and plots the minimum input voltage under which the regulator starts</t>
  </si>
  <si>
    <t>This is a worst-case calculation at 150°C Tj</t>
  </si>
  <si>
    <t>27°C/W default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</si>
</sst>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E+00"/>
    <numFmt numFmtId="165" formatCode="0.00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6"/>
      <color theme="0"/>
      <name val="Arial"/>
      <family val="2"/>
    </font>
    <font>
      <b/>
      <sz val="10"/>
      <color rgb="FFFF0000"/>
      <name val="Arial"/>
      <family val="2"/>
    </font>
    <font>
      <sz val="11"/>
      <color theme="0"/>
      <name val="돋움체"/>
      <family val="3"/>
      <charset val="129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>
      <protection locked="0"/>
    </xf>
  </cellStyleXfs>
  <cellXfs count="87">
    <xf numFmtId="0" fontId="0" fillId="0" borderId="0" xfId="0"/>
    <xf numFmtId="0" fontId="0" fillId="0" borderId="0" xfId="3" applyFont="1" applyFill="1" applyProtection="1"/>
    <xf numFmtId="0" fontId="1" fillId="4" borderId="2" xfId="3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10" fillId="2" borderId="2" xfId="1" applyFont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4" fillId="2" borderId="2" xfId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Protection="1"/>
    <xf numFmtId="0" fontId="0" fillId="0" borderId="0" xfId="0" applyAlignment="1" applyProtection="1"/>
    <xf numFmtId="0" fontId="6" fillId="0" borderId="0" xfId="0" applyFont="1" applyProtection="1"/>
    <xf numFmtId="0" fontId="7" fillId="0" borderId="0" xfId="0" applyFont="1" applyProtection="1"/>
    <xf numFmtId="11" fontId="6" fillId="0" borderId="0" xfId="0" applyNumberFormat="1" applyFont="1" applyProtection="1"/>
    <xf numFmtId="0" fontId="6" fillId="0" borderId="0" xfId="0" applyFont="1" applyAlignment="1" applyProtection="1"/>
    <xf numFmtId="0" fontId="8" fillId="0" borderId="0" xfId="0" applyFont="1" applyProtection="1"/>
    <xf numFmtId="165" fontId="6" fillId="0" borderId="0" xfId="0" applyNumberFormat="1" applyFont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0" borderId="0" xfId="0" applyBorder="1" applyProtection="1"/>
    <xf numFmtId="0" fontId="12" fillId="0" borderId="0" xfId="0" applyFont="1" applyFill="1" applyBorder="1" applyProtection="1"/>
    <xf numFmtId="0" fontId="6" fillId="0" borderId="0" xfId="0" applyFont="1" applyFill="1" applyBorder="1" applyProtection="1"/>
    <xf numFmtId="0" fontId="0" fillId="0" borderId="0" xfId="0" applyFill="1" applyProtection="1"/>
    <xf numFmtId="0" fontId="6" fillId="0" borderId="0" xfId="0" applyNumberFormat="1" applyFont="1" applyFill="1" applyBorder="1" applyProtection="1"/>
    <xf numFmtId="0" fontId="12" fillId="0" borderId="0" xfId="0" applyNumberFormat="1" applyFont="1" applyFill="1" applyBorder="1" applyProtection="1"/>
    <xf numFmtId="0" fontId="0" fillId="0" borderId="0" xfId="0" applyNumberFormat="1" applyFill="1" applyProtection="1"/>
    <xf numFmtId="0" fontId="14" fillId="0" borderId="0" xfId="0" applyFont="1" applyFill="1" applyBorder="1" applyAlignment="1" applyProtection="1">
      <alignment wrapText="1"/>
    </xf>
    <xf numFmtId="0" fontId="12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0" fillId="0" borderId="0" xfId="0" applyBorder="1" applyAlignment="1" applyProtection="1">
      <alignment horizontal="center"/>
    </xf>
    <xf numFmtId="0" fontId="0" fillId="0" borderId="4" xfId="0" applyNumberForma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3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horizontal="center"/>
    </xf>
    <xf numFmtId="0" fontId="12" fillId="0" borderId="0" xfId="3" applyNumberFormat="1" applyFont="1" applyFill="1" applyBorder="1" applyAlignment="1" applyProtection="1">
      <alignment horizontal="center"/>
    </xf>
    <xf numFmtId="0" fontId="12" fillId="0" borderId="0" xfId="0" applyFont="1" applyProtection="1"/>
    <xf numFmtId="0" fontId="17" fillId="0" borderId="0" xfId="0" applyFont="1" applyProtection="1"/>
    <xf numFmtId="0" fontId="12" fillId="0" borderId="0" xfId="0" applyNumberFormat="1" applyFont="1" applyProtection="1"/>
    <xf numFmtId="0" fontId="12" fillId="0" borderId="0" xfId="0" applyFont="1" applyFill="1" applyProtection="1"/>
    <xf numFmtId="0" fontId="12" fillId="0" borderId="0" xfId="1" applyFont="1" applyFill="1" applyBorder="1" applyAlignment="1" applyProtection="1">
      <alignment horizontal="center"/>
    </xf>
    <xf numFmtId="2" fontId="3" fillId="3" borderId="1" xfId="2" applyNumberFormat="1" applyAlignment="1" applyProtection="1">
      <alignment horizontal="center"/>
    </xf>
    <xf numFmtId="2" fontId="3" fillId="3" borderId="3" xfId="2" applyNumberFormat="1" applyBorder="1" applyAlignment="1" applyProtection="1">
      <alignment horizontal="center"/>
    </xf>
    <xf numFmtId="0" fontId="6" fillId="0" borderId="0" xfId="3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1" fontId="3" fillId="3" borderId="1" xfId="2" applyNumberFormat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1" fontId="12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164" fontId="12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12" fillId="0" borderId="0" xfId="3" applyFont="1" applyFill="1" applyProtection="1"/>
    <xf numFmtId="0" fontId="12" fillId="0" borderId="0" xfId="0" applyNumberFormat="1" applyFont="1" applyFill="1" applyProtection="1"/>
    <xf numFmtId="11" fontId="12" fillId="0" borderId="0" xfId="0" applyNumberFormat="1" applyFont="1" applyFill="1" applyProtection="1"/>
    <xf numFmtId="0" fontId="16" fillId="0" borderId="0" xfId="0" applyFont="1"/>
    <xf numFmtId="0" fontId="21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2" fillId="0" borderId="0" xfId="0" applyFont="1"/>
    <xf numFmtId="0" fontId="23" fillId="0" borderId="0" xfId="3" applyFont="1" applyFill="1" applyBorder="1" applyAlignment="1" applyProtection="1">
      <alignment horizontal="left"/>
    </xf>
    <xf numFmtId="0" fontId="1" fillId="4" borderId="5" xfId="3" applyBorder="1" applyAlignment="1" applyProtection="1">
      <alignment horizontal="center"/>
      <protection locked="0"/>
    </xf>
    <xf numFmtId="0" fontId="1" fillId="0" borderId="0" xfId="3" applyFill="1" applyBorder="1" applyAlignment="1" applyProtection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Fill="1" applyAlignment="1" applyProtection="1">
      <alignment horizontal="center"/>
    </xf>
  </cellXfs>
  <cellStyles count="4">
    <cellStyle name="Calculation" xfId="2" builtinId="22"/>
    <cellStyle name="Good" xfId="1" builtinId="26"/>
    <cellStyle name="Normal" xfId="0" builtinId="0"/>
    <cellStyle name="ONInput" xfId="3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Phase of </a:t>
            </a:r>
            <a:r>
              <a:rPr lang="en-US" b="0" baseline="0"/>
              <a:t>Verr/Vout</a:t>
            </a:r>
            <a:endParaRPr lang="en-US" b="0"/>
          </a:p>
        </c:rich>
      </c:tx>
      <c:layout>
        <c:manualLayout>
          <c:xMode val="edge"/>
          <c:yMode val="edge"/>
          <c:x val="0.2316573204044320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86269310616252"/>
          <c:y val="0.11400133982331584"/>
          <c:w val="0.77154020485550556"/>
          <c:h val="0.761878210122647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'Design tool'!$AQ$1</c:f>
              <c:strCache>
                <c:ptCount val="1"/>
                <c:pt idx="0">
                  <c:v>°</c:v>
                </c:pt>
              </c:strCache>
            </c:strRef>
          </c:tx>
          <c:spPr>
            <a:ln>
              <a:solidFill>
                <a:prstClr val="white">
                  <a:lumMod val="50000"/>
                </a:prstClr>
              </a:solidFill>
            </a:ln>
          </c:spPr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tool'!$AQ$2:$AQ$202</c:f>
              <c:numCache>
                <c:formatCode>General</c:formatCode>
                <c:ptCount val="201"/>
                <c:pt idx="0">
                  <c:v>179.71630797359106</c:v>
                </c:pt>
                <c:pt idx="1">
                  <c:v>179.69831149199501</c:v>
                </c:pt>
                <c:pt idx="2">
                  <c:v>179.67917341926537</c:v>
                </c:pt>
                <c:pt idx="3">
                  <c:v>179.6588213488827</c:v>
                </c:pt>
                <c:pt idx="4">
                  <c:v>179.63717828376278</c:v>
                </c:pt>
                <c:pt idx="5">
                  <c:v>179.61416234559798</c:v>
                </c:pt>
                <c:pt idx="6">
                  <c:v>179.5896864658726</c:v>
                </c:pt>
                <c:pt idx="7">
                  <c:v>179.56365805741311</c:v>
                </c:pt>
                <c:pt idx="8">
                  <c:v>179.53597866526471</c:v>
                </c:pt>
                <c:pt idx="9">
                  <c:v>179.50654359561699</c:v>
                </c:pt>
                <c:pt idx="10">
                  <c:v>179.47524152142529</c:v>
                </c:pt>
                <c:pt idx="11">
                  <c:v>179.44195406329729</c:v>
                </c:pt>
                <c:pt idx="12">
                  <c:v>179.4065553441329</c:v>
                </c:pt>
                <c:pt idx="13">
                  <c:v>179.36891151592212</c:v>
                </c:pt>
                <c:pt idx="14">
                  <c:v>179.32888025701706</c:v>
                </c:pt>
                <c:pt idx="15">
                  <c:v>179.28631023810539</c:v>
                </c:pt>
                <c:pt idx="16">
                  <c:v>179.24104055501917</c:v>
                </c:pt>
                <c:pt idx="17">
                  <c:v>179.19290012642031</c:v>
                </c:pt>
                <c:pt idx="18">
                  <c:v>179.14170705430726</c:v>
                </c:pt>
                <c:pt idx="19">
                  <c:v>179.08726794519302</c:v>
                </c:pt>
                <c:pt idx="20">
                  <c:v>179.02937718971083</c:v>
                </c:pt>
                <c:pt idx="21">
                  <c:v>178.96781619831066</c:v>
                </c:pt>
                <c:pt idx="22">
                  <c:v>178.90235259062348</c:v>
                </c:pt>
                <c:pt idx="23">
                  <c:v>178.83273933598917</c:v>
                </c:pt>
                <c:pt idx="24">
                  <c:v>178.75871384257232</c:v>
                </c:pt>
                <c:pt idx="25">
                  <c:v>178.67999699243262</c:v>
                </c:pt>
                <c:pt idx="26">
                  <c:v>178.59629211987576</c:v>
                </c:pt>
                <c:pt idx="27">
                  <c:v>178.50728393039176</c:v>
                </c:pt>
                <c:pt idx="28">
                  <c:v>178.41263735750064</c:v>
                </c:pt>
                <c:pt idx="29">
                  <c:v>178.31199635487107</c:v>
                </c:pt>
                <c:pt idx="30">
                  <c:v>178.20498262117431</c:v>
                </c:pt>
                <c:pt idx="31">
                  <c:v>178.09119425528627</c:v>
                </c:pt>
                <c:pt idx="32">
                  <c:v>177.9702043396762</c:v>
                </c:pt>
                <c:pt idx="33">
                  <c:v>177.84155945013106</c:v>
                </c:pt>
                <c:pt idx="34">
                  <c:v>177.7047780903869</c:v>
                </c:pt>
                <c:pt idx="35">
                  <c:v>177.55934905078914</c:v>
                </c:pt>
                <c:pt idx="36">
                  <c:v>177.40472969081708</c:v>
                </c:pt>
                <c:pt idx="37">
                  <c:v>177.24034414621414</c:v>
                </c:pt>
                <c:pt idx="38">
                  <c:v>177.0655814626061</c:v>
                </c:pt>
                <c:pt idx="39">
                  <c:v>176.87979365890968</c:v>
                </c:pt>
                <c:pt idx="40">
                  <c:v>176.68229372559497</c:v>
                </c:pt>
                <c:pt idx="41">
                  <c:v>176.47235356502256</c:v>
                </c:pt>
                <c:pt idx="42">
                  <c:v>176.24920188371914</c:v>
                </c:pt>
                <c:pt idx="43">
                  <c:v>176.01202204965821</c:v>
                </c:pt>
                <c:pt idx="44">
                  <c:v>175.75994993149138</c:v>
                </c:pt>
                <c:pt idx="45">
                  <c:v>175.49207174133582</c:v>
                </c:pt>
                <c:pt idx="46">
                  <c:v>175.20742190830723</c:v>
                </c:pt>
                <c:pt idx="47">
                  <c:v>174.90498101663661</c:v>
                </c:pt>
                <c:pt idx="48">
                  <c:v>174.58367385009652</c:v>
                </c:pt>
                <c:pt idx="49">
                  <c:v>174.2423675937606</c:v>
                </c:pt>
                <c:pt idx="50">
                  <c:v>173.87987025502792</c:v>
                </c:pt>
                <c:pt idx="51">
                  <c:v>173.49492937855319</c:v>
                </c:pt>
                <c:pt idx="52">
                  <c:v>173.086231144435</c:v>
                </c:pt>
                <c:pt idx="53">
                  <c:v>172.65239995590301</c:v>
                </c:pt>
                <c:pt idx="54">
                  <c:v>172.19199864195548</c:v>
                </c:pt>
                <c:pt idx="55">
                  <c:v>171.70352942201276</c:v>
                </c:pt>
                <c:pt idx="56">
                  <c:v>171.1854358036515</c:v>
                </c:pt>
                <c:pt idx="57">
                  <c:v>170.63610561069967</c:v>
                </c:pt>
                <c:pt idx="58">
                  <c:v>170.05387536702855</c:v>
                </c:pt>
                <c:pt idx="59">
                  <c:v>169.43703629060144</c:v>
                </c:pt>
                <c:pt idx="60">
                  <c:v>168.78384218167517</c:v>
                </c:pt>
                <c:pt idx="61">
                  <c:v>168.09251951693173</c:v>
                </c:pt>
                <c:pt idx="62">
                  <c:v>167.36128008556224</c:v>
                </c:pt>
                <c:pt idx="63">
                  <c:v>166.58833652096095</c:v>
                </c:pt>
                <c:pt idx="64">
                  <c:v>165.77192108887189</c:v>
                </c:pt>
                <c:pt idx="65">
                  <c:v>164.91030808471089</c:v>
                </c:pt>
                <c:pt idx="66">
                  <c:v>164.00184016349101</c:v>
                </c:pt>
                <c:pt idx="67">
                  <c:v>163.04495886847317</c:v>
                </c:pt>
                <c:pt idx="68">
                  <c:v>162.03823953181848</c:v>
                </c:pt>
                <c:pt idx="69">
                  <c:v>160.9804305843509</c:v>
                </c:pt>
                <c:pt idx="70">
                  <c:v>159.87049712487459</c:v>
                </c:pt>
                <c:pt idx="71">
                  <c:v>158.70766835686038</c:v>
                </c:pt>
                <c:pt idx="72">
                  <c:v>157.49148819964543</c:v>
                </c:pt>
                <c:pt idx="73">
                  <c:v>156.22186802571773</c:v>
                </c:pt>
                <c:pt idx="74">
                  <c:v>154.89914007583818</c:v>
                </c:pt>
                <c:pt idx="75">
                  <c:v>153.52410967981268</c:v>
                </c:pt>
                <c:pt idx="76">
                  <c:v>152.09810399389801</c:v>
                </c:pt>
                <c:pt idx="77">
                  <c:v>150.62301459868647</c:v>
                </c:pt>
                <c:pt idx="78">
                  <c:v>149.1013310363191</c:v>
                </c:pt>
                <c:pt idx="79">
                  <c:v>147.53616226118169</c:v>
                </c:pt>
                <c:pt idx="80">
                  <c:v>145.93124309078055</c:v>
                </c:pt>
                <c:pt idx="81">
                  <c:v>144.29092311939476</c:v>
                </c:pt>
                <c:pt idx="82">
                  <c:v>142.62013622058248</c:v>
                </c:pt>
                <c:pt idx="83">
                  <c:v>140.92434970741746</c:v>
                </c:pt>
                <c:pt idx="84">
                  <c:v>139.20949339319898</c:v>
                </c:pt>
                <c:pt idx="85">
                  <c:v>137.48187011064769</c:v>
                </c:pt>
                <c:pt idx="86">
                  <c:v>135.7480505795715</c:v>
                </c:pt>
                <c:pt idx="87">
                  <c:v>134.01475671694388</c:v>
                </c:pt>
                <c:pt idx="88">
                  <c:v>132.28873841584468</c:v>
                </c:pt>
                <c:pt idx="89">
                  <c:v>130.5766493628891</c:v>
                </c:pt>
                <c:pt idx="90">
                  <c:v>128.88492754640899</c:v>
                </c:pt>
                <c:pt idx="91">
                  <c:v>127.21968571880524</c:v>
                </c:pt>
                <c:pt idx="92">
                  <c:v>125.58661626746691</c:v>
                </c:pt>
                <c:pt idx="93">
                  <c:v>123.99091382334402</c:v>
                </c:pt>
                <c:pt idx="94">
                  <c:v>122.43721763192124</c:v>
                </c:pt>
                <c:pt idx="95">
                  <c:v>120.92957437492154</c:v>
                </c:pt>
                <c:pt idx="96">
                  <c:v>119.47142089627809</c:v>
                </c:pt>
                <c:pt idx="97">
                  <c:v>118.06558525570235</c:v>
                </c:pt>
                <c:pt idx="98">
                  <c:v>116.71430377032851</c:v>
                </c:pt>
                <c:pt idx="99">
                  <c:v>115.41925123094506</c:v>
                </c:pt>
                <c:pt idx="100">
                  <c:v>114.18158128011123</c:v>
                </c:pt>
                <c:pt idx="101">
                  <c:v>113.00197397522398</c:v>
                </c:pt>
                <c:pt idx="102">
                  <c:v>111.88068777591174</c:v>
                </c:pt>
                <c:pt idx="103">
                  <c:v>110.81761353333984</c:v>
                </c:pt>
                <c:pt idx="104">
                  <c:v>109.81232846408268</c:v>
                </c:pt>
                <c:pt idx="105">
                  <c:v>108.86414851682893</c:v>
                </c:pt>
                <c:pt idx="106">
                  <c:v>107.97217795116264</c:v>
                </c:pt>
                <c:pt idx="107">
                  <c:v>107.13535532012813</c:v>
                </c:pt>
                <c:pt idx="108">
                  <c:v>106.35249536853441</c:v>
                </c:pt>
                <c:pt idx="109">
                  <c:v>105.62232662147127</c:v>
                </c:pt>
                <c:pt idx="110">
                  <c:v>104.94352464279419</c:v>
                </c:pt>
                <c:pt idx="111">
                  <c:v>104.31474109585362</c:v>
                </c:pt>
                <c:pt idx="112">
                  <c:v>103.73462884523269</c:v>
                </c:pt>
                <c:pt idx="113">
                  <c:v>103.2018634063422</c:v>
                </c:pt>
                <c:pt idx="114">
                  <c:v>102.71516108708784</c:v>
                </c:pt>
                <c:pt idx="115">
                  <c:v>102.27329417952397</c:v>
                </c:pt>
                <c:pt idx="116">
                  <c:v>101.87510355563512</c:v>
                </c:pt>
                <c:pt idx="117">
                  <c:v>101.5195090052846</c:v>
                </c:pt>
                <c:pt idx="118">
                  <c:v>101.20551763007145</c:v>
                </c:pt>
                <c:pt idx="119">
                  <c:v>100.93223057751776</c:v>
                </c:pt>
                <c:pt idx="120">
                  <c:v>100.69884836804607</c:v>
                </c:pt>
                <c:pt idx="121">
                  <c:v>100.50467503424761</c:v>
                </c:pt>
                <c:pt idx="122">
                  <c:v>100.34912125911877</c:v>
                </c:pt>
                <c:pt idx="123">
                  <c:v>100.23170666790526</c:v>
                </c:pt>
                <c:pt idx="124">
                  <c:v>100.15206139727826</c:v>
                </c:pt>
                <c:pt idx="125">
                  <c:v>100.10992703585306</c:v>
                </c:pt>
                <c:pt idx="126">
                  <c:v>100.10515700142211</c:v>
                </c:pt>
                <c:pt idx="127">
                  <c:v>100.13771639250116</c:v>
                </c:pt>
                <c:pt idx="128">
                  <c:v>100.20768132452572</c:v>
                </c:pt>
                <c:pt idx="129">
                  <c:v>100.31523773394862</c:v>
                </c:pt>
                <c:pt idx="130">
                  <c:v>100.46067960617218</c:v>
                </c:pt>
                <c:pt idx="131">
                  <c:v>100.64440655536059</c:v>
                </c:pt>
                <c:pt idx="132">
                  <c:v>100.86692065537993</c:v>
                </c:pt>
                <c:pt idx="133">
                  <c:v>101.1288223912198</c:v>
                </c:pt>
                <c:pt idx="134">
                  <c:v>101.43080556913014</c:v>
                </c:pt>
                <c:pt idx="135">
                  <c:v>101.7736509915074</c:v>
                </c:pt>
                <c:pt idx="136">
                  <c:v>102.15821866962146</c:v>
                </c:pt>
                <c:pt idx="137">
                  <c:v>102.58543831434227</c:v>
                </c:pt>
                <c:pt idx="138">
                  <c:v>103.05629781324856</c:v>
                </c:pt>
                <c:pt idx="139">
                  <c:v>103.57182937367295</c:v>
                </c:pt>
                <c:pt idx="140">
                  <c:v>104.13309298779717</c:v>
                </c:pt>
                <c:pt idx="141">
                  <c:v>104.74115686118343</c:v>
                </c:pt>
                <c:pt idx="142">
                  <c:v>105.39707444437151</c:v>
                </c:pt>
                <c:pt idx="143">
                  <c:v>106.1018577236886</c:v>
                </c:pt>
                <c:pt idx="144">
                  <c:v>106.85644646852411</c:v>
                </c:pt>
                <c:pt idx="145">
                  <c:v>107.66167320519297</c:v>
                </c:pt>
                <c:pt idx="146">
                  <c:v>108.51822379986783</c:v>
                </c:pt>
                <c:pt idx="147">
                  <c:v>109.42659369247683</c:v>
                </c:pt>
                <c:pt idx="148">
                  <c:v>110.38704003645944</c:v>
                </c:pt>
                <c:pt idx="149">
                  <c:v>111.39953026990655</c:v>
                </c:pt>
                <c:pt idx="150">
                  <c:v>112.46368797166888</c:v>
                </c:pt>
                <c:pt idx="151">
                  <c:v>113.57873723504808</c:v>
                </c:pt>
                <c:pt idx="152">
                  <c:v>114.7434472066806</c:v>
                </c:pt>
                <c:pt idx="153">
                  <c:v>115.95607886385477</c:v>
                </c:pt>
                <c:pt idx="154">
                  <c:v>117.21433650303648</c:v>
                </c:pt>
                <c:pt idx="155">
                  <c:v>118.51532673811295</c:v>
                </c:pt>
                <c:pt idx="156">
                  <c:v>119.8555280030109</c:v>
                </c:pt>
                <c:pt idx="157">
                  <c:v>121.23077356124121</c:v>
                </c:pt>
                <c:pt idx="158">
                  <c:v>122.63625079165776</c:v>
                </c:pt>
                <c:pt idx="159">
                  <c:v>124.06651900832399</c:v>
                </c:pt>
                <c:pt idx="160">
                  <c:v>125.51554727321158</c:v>
                </c:pt>
                <c:pt idx="161">
                  <c:v>126.97677260053564</c:v>
                </c:pt>
                <c:pt idx="162">
                  <c:v>128.44317769942569</c:v>
                </c:pt>
                <c:pt idx="163">
                  <c:v>129.90738606540415</c:v>
                </c:pt>
                <c:pt idx="164">
                  <c:v>131.36177094760001</c:v>
                </c:pt>
                <c:pt idx="165">
                  <c:v>132.79857363492326</c:v>
                </c:pt>
                <c:pt idx="166">
                  <c:v>134.21002575486881</c:v>
                </c:pt>
                <c:pt idx="167">
                  <c:v>135.58846996092495</c:v>
                </c:pt>
                <c:pt idx="168">
                  <c:v>136.92647354213651</c:v>
                </c:pt>
                <c:pt idx="169">
                  <c:v>138.2169301018034</c:v>
                </c:pt>
                <c:pt idx="170">
                  <c:v>139.4531454431704</c:v>
                </c:pt>
                <c:pt idx="171">
                  <c:v>140.62890504575105</c:v>
                </c:pt>
                <c:pt idx="172">
                  <c:v>141.73852187174151</c:v>
                </c:pt>
                <c:pt idx="173">
                  <c:v>142.77686456483863</c:v>
                </c:pt>
                <c:pt idx="174">
                  <c:v>143.73936727308109</c:v>
                </c:pt>
                <c:pt idx="175">
                  <c:v>144.6220232588316</c:v>
                </c:pt>
                <c:pt idx="176">
                  <c:v>145.42136510990994</c:v>
                </c:pt>
                <c:pt idx="177">
                  <c:v>146.13443473242341</c:v>
                </c:pt>
                <c:pt idx="178">
                  <c:v>146.75874641503776</c:v>
                </c:pt>
                <c:pt idx="179">
                  <c:v>147.29224615331066</c:v>
                </c:pt>
                <c:pt idx="180">
                  <c:v>147.73327016705301</c:v>
                </c:pt>
                <c:pt idx="181">
                  <c:v>148.08050518872864</c:v>
                </c:pt>
                <c:pt idx="182">
                  <c:v>148.33295269461098</c:v>
                </c:pt>
                <c:pt idx="183">
                  <c:v>148.48989882959648</c:v>
                </c:pt>
                <c:pt idx="184">
                  <c:v>148.55089136562987</c:v>
                </c:pt>
                <c:pt idx="185">
                  <c:v>148.51572464502144</c:v>
                </c:pt>
                <c:pt idx="186">
                  <c:v>148.38443309589795</c:v>
                </c:pt>
                <c:pt idx="187">
                  <c:v>148.15729356220339</c:v>
                </c:pt>
                <c:pt idx="188">
                  <c:v>147.83483635475341</c:v>
                </c:pt>
                <c:pt idx="189">
                  <c:v>147.41786459045335</c:v>
                </c:pt>
                <c:pt idx="190">
                  <c:v>146.90748103230925</c:v>
                </c:pt>
                <c:pt idx="191">
                  <c:v>146.30512126538062</c:v>
                </c:pt>
                <c:pt idx="192">
                  <c:v>145.6125916418888</c:v>
                </c:pt>
                <c:pt idx="193">
                  <c:v>144.83211000997957</c:v>
                </c:pt>
                <c:pt idx="194">
                  <c:v>143.96634682405437</c:v>
                </c:pt>
                <c:pt idx="195">
                  <c:v>143.01846385144461</c:v>
                </c:pt>
                <c:pt idx="196">
                  <c:v>141.99214738383677</c:v>
                </c:pt>
                <c:pt idx="197">
                  <c:v>140.89163268489051</c:v>
                </c:pt>
                <c:pt idx="198">
                  <c:v>139.72171641451482</c:v>
                </c:pt>
                <c:pt idx="199">
                  <c:v>138.48775401747739</c:v>
                </c:pt>
                <c:pt idx="200">
                  <c:v>137.19563958674607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02528"/>
        <c:axId val="125736832"/>
      </c:scatterChart>
      <c:valAx>
        <c:axId val="125702528"/>
        <c:scaling>
          <c:logBase val="10"/>
          <c:orientation val="minMax"/>
          <c:max val="3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39475471607955304"/>
              <c:y val="0.93913360781404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25736832"/>
        <c:crosses val="autoZero"/>
        <c:crossBetween val="midCat"/>
        <c:majorUnit val="10"/>
      </c:valAx>
      <c:valAx>
        <c:axId val="12573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25702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|</a:t>
            </a:r>
            <a:r>
              <a:rPr lang="en-US" b="0" baseline="0"/>
              <a:t>Verr/Vout| (Compensator)</a:t>
            </a:r>
            <a:endParaRPr lang="en-US" b="0"/>
          </a:p>
        </c:rich>
      </c:tx>
      <c:layout>
        <c:manualLayout>
          <c:xMode val="edge"/>
          <c:yMode val="edge"/>
          <c:x val="0.14019161043300465"/>
          <c:y val="1.65107302763625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76933299042593"/>
          <c:y val="0.13199536822603056"/>
          <c:w val="0.78456038079045509"/>
          <c:h val="0.74045082599969125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tool'!$AR$2:$AR$201</c:f>
              <c:numCache>
                <c:formatCode>General</c:formatCode>
                <c:ptCount val="200"/>
                <c:pt idx="0">
                  <c:v>43.980946238866039</c:v>
                </c:pt>
                <c:pt idx="1">
                  <c:v>43.980932082374089</c:v>
                </c:pt>
                <c:pt idx="2">
                  <c:v>43.980916072852061</c:v>
                </c:pt>
                <c:pt idx="3">
                  <c:v>43.980897967753933</c:v>
                </c:pt>
                <c:pt idx="4">
                  <c:v>43.980877492788153</c:v>
                </c:pt>
                <c:pt idx="5">
                  <c:v>43.980854337764626</c:v>
                </c:pt>
                <c:pt idx="6">
                  <c:v>43.980828151895807</c:v>
                </c:pt>
                <c:pt idx="7">
                  <c:v>43.980798538485558</c:v>
                </c:pt>
                <c:pt idx="8">
                  <c:v>43.980765048921491</c:v>
                </c:pt>
                <c:pt idx="9">
                  <c:v>43.980727175882699</c:v>
                </c:pt>
                <c:pt idx="10">
                  <c:v>43.980684345658865</c:v>
                </c:pt>
                <c:pt idx="11">
                  <c:v>43.980635909465164</c:v>
                </c:pt>
                <c:pt idx="12">
                  <c:v>43.980581133621968</c:v>
                </c:pt>
                <c:pt idx="13">
                  <c:v>43.980519188450124</c:v>
                </c:pt>
                <c:pt idx="14">
                  <c:v>43.980449135716313</c:v>
                </c:pt>
                <c:pt idx="15">
                  <c:v>43.980369914437254</c:v>
                </c:pt>
                <c:pt idx="16">
                  <c:v>43.980280324829536</c:v>
                </c:pt>
                <c:pt idx="17">
                  <c:v>43.98017901016388</c:v>
                </c:pt>
                <c:pt idx="18">
                  <c:v>43.980064436250714</c:v>
                </c:pt>
                <c:pt idx="19">
                  <c:v>43.979934868247987</c:v>
                </c:pt>
                <c:pt idx="20">
                  <c:v>43.979788344444238</c:v>
                </c:pt>
                <c:pt idx="21">
                  <c:v>43.979622646623099</c:v>
                </c:pt>
                <c:pt idx="22">
                  <c:v>43.97943526656541</c:v>
                </c:pt>
                <c:pt idx="23">
                  <c:v>43.979223368189409</c:v>
                </c:pt>
                <c:pt idx="24">
                  <c:v>43.978983744761926</c:v>
                </c:pt>
                <c:pt idx="25">
                  <c:v>43.978712770545627</c:v>
                </c:pt>
                <c:pt idx="26">
                  <c:v>43.978406346161648</c:v>
                </c:pt>
                <c:pt idx="27">
                  <c:v>43.978059836860091</c:v>
                </c:pt>
                <c:pt idx="28">
                  <c:v>43.977668002784576</c:v>
                </c:pt>
                <c:pt idx="29">
                  <c:v>43.977224920204108</c:v>
                </c:pt>
                <c:pt idx="30">
                  <c:v>43.976723892557445</c:v>
                </c:pt>
                <c:pt idx="31">
                  <c:v>43.976157350009601</c:v>
                </c:pt>
                <c:pt idx="32">
                  <c:v>43.975516736059681</c:v>
                </c:pt>
                <c:pt idx="33">
                  <c:v>43.974792379562395</c:v>
                </c:pt>
                <c:pt idx="34">
                  <c:v>43.973973350323277</c:v>
                </c:pt>
                <c:pt idx="35">
                  <c:v>43.973047296207668</c:v>
                </c:pt>
                <c:pt idx="36">
                  <c:v>43.9720002594607</c:v>
                </c:pt>
                <c:pt idx="37">
                  <c:v>43.970816469661997</c:v>
                </c:pt>
                <c:pt idx="38">
                  <c:v>43.969478110445444</c:v>
                </c:pt>
                <c:pt idx="39">
                  <c:v>43.967965056789915</c:v>
                </c:pt>
                <c:pt idx="40">
                  <c:v>43.966254579329899</c:v>
                </c:pt>
                <c:pt idx="41">
                  <c:v>43.964321011761143</c:v>
                </c:pt>
                <c:pt idx="42">
                  <c:v>43.962135377000465</c:v>
                </c:pt>
                <c:pt idx="43">
                  <c:v>43.959664967328948</c:v>
                </c:pt>
                <c:pt idx="44">
                  <c:v>43.956872873293122</c:v>
                </c:pt>
                <c:pt idx="45">
                  <c:v>43.953717455666983</c:v>
                </c:pt>
                <c:pt idx="46">
                  <c:v>43.950151754305587</c:v>
                </c:pt>
                <c:pt idx="47">
                  <c:v>43.946122827254953</c:v>
                </c:pt>
                <c:pt idx="48">
                  <c:v>43.941571013044708</c:v>
                </c:pt>
                <c:pt idx="49">
                  <c:v>43.936429108707969</c:v>
                </c:pt>
                <c:pt idx="50">
                  <c:v>43.9306214557731</c:v>
                </c:pt>
                <c:pt idx="51">
                  <c:v>43.924062926307776</c:v>
                </c:pt>
                <c:pt idx="52">
                  <c:v>43.916657801114887</c:v>
                </c:pt>
                <c:pt idx="53">
                  <c:v>43.908298532460009</c:v>
                </c:pt>
                <c:pt idx="54">
                  <c:v>43.898864384334985</c:v>
                </c:pt>
                <c:pt idx="55">
                  <c:v>43.888219944342225</c:v>
                </c:pt>
                <c:pt idx="56">
                  <c:v>43.876213502955721</c:v>
                </c:pt>
                <c:pt idx="57">
                  <c:v>43.86267529832574</c:v>
                </c:pt>
                <c:pt idx="58">
                  <c:v>43.847415628135373</c:v>
                </c:pt>
                <c:pt idx="59">
                  <c:v>43.830222834498045</c:v>
                </c:pt>
                <c:pt idx="60">
                  <c:v>43.810861173725264</c:v>
                </c:pt>
                <c:pt idx="61">
                  <c:v>43.789068590253393</c:v>
                </c:pt>
                <c:pt idx="62">
                  <c:v>43.764554423327667</c:v>
                </c:pt>
                <c:pt idx="63">
                  <c:v>43.736997086429085</c:v>
                </c:pt>
                <c:pt idx="64">
                  <c:v>43.706041773062353</c:v>
                </c:pt>
                <c:pt idx="65">
                  <c:v>43.671298258462386</c:v>
                </c:pt>
                <c:pt idx="66">
                  <c:v>43.632338884926753</c:v>
                </c:pt>
                <c:pt idx="67">
                  <c:v>43.588696838516647</c:v>
                </c:pt>
                <c:pt idx="68">
                  <c:v>43.539864846117439</c:v>
                </c:pt>
                <c:pt idx="69">
                  <c:v>43.485294443238168</c:v>
                </c:pt>
                <c:pt idx="70">
                  <c:v>43.424395982855664</c:v>
                </c:pt>
                <c:pt idx="71">
                  <c:v>43.356539571874684</c:v>
                </c:pt>
                <c:pt idx="72">
                  <c:v>43.281057131596313</c:v>
                </c:pt>
                <c:pt idx="73">
                  <c:v>43.197245778584374</c:v>
                </c:pt>
                <c:pt idx="74">
                  <c:v>43.104372708790699</c:v>
                </c:pt>
                <c:pt idx="75">
                  <c:v>43.001681736968322</c:v>
                </c:pt>
                <c:pt idx="76">
                  <c:v>42.888401592027215</c:v>
                </c:pt>
                <c:pt idx="77">
                  <c:v>42.763755994993311</c:v>
                </c:pt>
                <c:pt idx="78">
                  <c:v>42.626975449587107</c:v>
                </c:pt>
                <c:pt idx="79">
                  <c:v>42.477310558951061</c:v>
                </c:pt>
                <c:pt idx="80">
                  <c:v>42.314046552026056</c:v>
                </c:pt>
                <c:pt idx="81">
                  <c:v>42.136518569555719</c:v>
                </c:pt>
                <c:pt idx="82">
                  <c:v>41.944127136065489</c:v>
                </c:pt>
                <c:pt idx="83">
                  <c:v>41.736353145944008</c:v>
                </c:pt>
                <c:pt idx="84">
                  <c:v>41.512771634614374</c:v>
                </c:pt>
                <c:pt idx="85">
                  <c:v>41.273063602939246</c:v>
                </c:pt>
                <c:pt idx="86">
                  <c:v>41.017025222487717</c:v>
                </c:pt>
                <c:pt idx="87">
                  <c:v>40.744573871715239</c:v>
                </c:pt>
                <c:pt idx="88">
                  <c:v>40.455750630497704</c:v>
                </c:pt>
                <c:pt idx="89">
                  <c:v>40.15071907671539</c:v>
                </c:pt>
                <c:pt idx="90">
                  <c:v>39.829760461507256</c:v>
                </c:pt>
                <c:pt idx="91">
                  <c:v>39.493265564569825</c:v>
                </c:pt>
                <c:pt idx="92">
                  <c:v>39.141723723908854</c:v>
                </c:pt>
                <c:pt idx="93">
                  <c:v>38.775709677244187</c:v>
                </c:pt>
                <c:pt idx="94">
                  <c:v>38.395868933902634</c:v>
                </c:pt>
                <c:pt idx="95">
                  <c:v>38.002902414204826</c:v>
                </c:pt>
                <c:pt idx="96">
                  <c:v>37.597551053733923</c:v>
                </c:pt>
                <c:pt idx="97">
                  <c:v>37.180580984193654</c:v>
                </c:pt>
                <c:pt idx="98">
                  <c:v>36.75276978594669</c:v>
                </c:pt>
                <c:pt idx="99">
                  <c:v>36.314894175608295</c:v>
                </c:pt>
                <c:pt idx="100">
                  <c:v>35.867719359562301</c:v>
                </c:pt>
                <c:pt idx="101">
                  <c:v>35.411990162243022</c:v>
                </c:pt>
                <c:pt idx="102">
                  <c:v>34.948423934098777</c:v>
                </c:pt>
                <c:pt idx="103">
                  <c:v>34.477705162268251</c:v>
                </c:pt>
                <c:pt idx="104">
                  <c:v>34.000481648033428</c:v>
                </c:pt>
                <c:pt idx="105">
                  <c:v>33.517362077589013</c:v>
                </c:pt>
                <c:pt idx="106">
                  <c:v>33.02891479367122</c:v>
                </c:pt>
                <c:pt idx="107">
                  <c:v>32.535667571456209</c:v>
                </c:pt>
                <c:pt idx="108">
                  <c:v>32.038108209098752</c:v>
                </c:pt>
                <c:pt idx="109">
                  <c:v>31.536685757811153</c:v>
                </c:pt>
                <c:pt idx="110">
                  <c:v>31.031812235489848</c:v>
                </c:pt>
                <c:pt idx="111">
                  <c:v>30.523864689177231</c:v>
                </c:pt>
                <c:pt idx="112">
                  <c:v>30.013187493290914</c:v>
                </c:pt>
                <c:pt idx="113">
                  <c:v>29.500094791340569</c:v>
                </c:pt>
                <c:pt idx="114">
                  <c:v>28.984873007949492</c:v>
                </c:pt>
                <c:pt idx="115">
                  <c:v>28.467783375013312</c:v>
                </c:pt>
                <c:pt idx="116">
                  <c:v>27.949064430559091</c:v>
                </c:pt>
                <c:pt idx="117">
                  <c:v>27.4289344613527</c:v>
                </c:pt>
                <c:pt idx="118">
                  <c:v>26.907593870671889</c:v>
                </c:pt>
                <c:pt idx="119">
                  <c:v>26.385227461125776</c:v>
                </c:pt>
                <c:pt idx="120">
                  <c:v>25.862006629187341</c:v>
                </c:pt>
                <c:pt idx="121">
                  <c:v>25.338091473475281</c:v>
                </c:pt>
                <c:pt idx="122">
                  <c:v>24.81363282298307</c:v>
                </c:pt>
                <c:pt idx="123">
                  <c:v>24.288774194635607</c:v>
                </c:pt>
                <c:pt idx="124">
                  <c:v>23.763653691924862</c:v>
                </c:pt>
                <c:pt idx="125">
                  <c:v>23.238405858091507</c:v>
                </c:pt>
                <c:pt idx="126">
                  <c:v>22.713163498494787</c:v>
                </c:pt>
                <c:pt idx="127">
                  <c:v>22.1880594875398</c:v>
                </c:pt>
                <c:pt idx="128">
                  <c:v>21.663228575859673</c:v>
                </c:pt>
                <c:pt idx="129">
                  <c:v>21.13880921341309</c:v>
                </c:pt>
                <c:pt idx="130">
                  <c:v>20.614945403753243</c:v>
                </c:pt>
                <c:pt idx="131">
                  <c:v>20.091788603911414</c:v>
                </c:pt>
                <c:pt idx="132">
                  <c:v>19.569499683073989</c:v>
                </c:pt>
                <c:pt idx="133">
                  <c:v>19.04825095140146</c:v>
                </c:pt>
                <c:pt idx="134">
                  <c:v>18.528228267837314</c:v>
                </c:pt>
                <c:pt idx="135">
                  <c:v>18.009633232421358</c:v>
                </c:pt>
                <c:pt idx="136">
                  <c:v>17.492685464268966</c:v>
                </c:pt>
                <c:pt idx="137">
                  <c:v>16.977624960794408</c:v>
                </c:pt>
                <c:pt idx="138">
                  <c:v>16.46471452671312</c:v>
                </c:pt>
                <c:pt idx="139">
                  <c:v>15.954242252602642</c:v>
                </c:pt>
                <c:pt idx="140">
                  <c:v>15.446524012104625</c:v>
                </c:pt>
                <c:pt idx="141">
                  <c:v>14.941905934007842</c:v>
                </c:pt>
                <c:pt idx="142">
                  <c:v>14.440766790343762</c:v>
                </c:pt>
                <c:pt idx="143">
                  <c:v>13.943520224246061</c:v>
                </c:pt>
                <c:pt idx="144">
                  <c:v>13.450616721880015</c:v>
                </c:pt>
                <c:pt idx="145">
                  <c:v>12.962545211708324</c:v>
                </c:pt>
                <c:pt idx="146">
                  <c:v>12.479834152574028</c:v>
                </c:pt>
                <c:pt idx="147">
                  <c:v>12.003051950875527</c:v>
                </c:pt>
                <c:pt idx="148">
                  <c:v>11.532806528350324</c:v>
                </c:pt>
                <c:pt idx="149">
                  <c:v>11.069743848156055</c:v>
                </c:pt>
                <c:pt idx="150">
                  <c:v>10.614545201133369</c:v>
                </c:pt>
                <c:pt idx="151">
                  <c:v>10.167923059896992</c:v>
                </c:pt>
                <c:pt idx="152">
                  <c:v>9.7306153295396971</c:v>
                </c:pt>
                <c:pt idx="153">
                  <c:v>9.3033778638270785</c:v>
                </c:pt>
                <c:pt idx="154">
                  <c:v>8.8869751775862493</c:v>
                </c:pt>
                <c:pt idx="155">
                  <c:v>8.4821693707434349</c:v>
                </c:pt>
                <c:pt idx="156">
                  <c:v>8.089707385895295</c:v>
                </c:pt>
                <c:pt idx="157">
                  <c:v>7.7103068449793728</c:v>
                </c:pt>
                <c:pt idx="158">
                  <c:v>7.3446408434140187</c:v>
                </c:pt>
                <c:pt idx="159">
                  <c:v>6.9933222102652532</c:v>
                </c:pt>
                <c:pt idx="160">
                  <c:v>6.6568878559386739</c:v>
                </c:pt>
                <c:pt idx="161">
                  <c:v>6.3357839087076959</c:v>
                </c:pt>
                <c:pt idx="162">
                  <c:v>6.0303523732517235</c:v>
                </c:pt>
                <c:pt idx="163">
                  <c:v>5.7408200172464685</c:v>
                </c:pt>
                <c:pt idx="164">
                  <c:v>5.4672901012588184</c:v>
                </c:pt>
                <c:pt idx="165">
                  <c:v>5.2097374162377506</c:v>
                </c:pt>
                <c:pt idx="166">
                  <c:v>4.9680068938315749</c:v>
                </c:pt>
                <c:pt idx="167">
                  <c:v>4.7418158270133439</c:v>
                </c:pt>
                <c:pt idx="168">
                  <c:v>4.5307595060494137</c:v>
                </c:pt>
                <c:pt idx="169">
                  <c:v>4.3343198624508732</c:v>
                </c:pt>
                <c:pt idx="170">
                  <c:v>4.1518765427836506</c:v>
                </c:pt>
                <c:pt idx="171">
                  <c:v>3.9827197202361346</c:v>
                </c:pt>
                <c:pt idx="172">
                  <c:v>3.8260639015016911</c:v>
                </c:pt>
                <c:pt idx="173">
                  <c:v>3.6810619982157124</c:v>
                </c:pt>
                <c:pt idx="174">
                  <c:v>3.5468189971065249</c:v>
                </c:pt>
                <c:pt idx="175">
                  <c:v>3.422404667620139</c:v>
                </c:pt>
                <c:pt idx="176">
                  <c:v>3.3068648744206266</c:v>
                </c:pt>
                <c:pt idx="177">
                  <c:v>3.1992311997294043</c:v>
                </c:pt>
                <c:pt idx="178">
                  <c:v>3.0985287141706968</c:v>
                </c:pt>
                <c:pt idx="179">
                  <c:v>3.0037818553493674</c:v>
                </c:pt>
                <c:pt idx="180">
                  <c:v>2.9140184752301579</c:v>
                </c:pt>
                <c:pt idx="181">
                  <c:v>2.8282721983911694</c:v>
                </c:pt>
                <c:pt idx="182">
                  <c:v>2.7455832939482976</c:v>
                </c:pt>
                <c:pt idx="183">
                  <c:v>2.6649983067961247</c:v>
                </c:pt>
                <c:pt idx="184">
                  <c:v>2.5855687221637518</c:v>
                </c:pt>
                <c:pt idx="185">
                  <c:v>2.5063489549132218</c:v>
                </c:pt>
                <c:pt idx="186">
                  <c:v>2.4263939647761186</c:v>
                </c:pt>
                <c:pt idx="187">
                  <c:v>2.3447568032628685</c:v>
                </c:pt>
                <c:pt idx="188">
                  <c:v>2.2604863987450736</c:v>
                </c:pt>
                <c:pt idx="189">
                  <c:v>2.1726258834545087</c:v>
                </c:pt>
                <c:pt idx="190">
                  <c:v>2.080211758946314</c:v>
                </c:pt>
                <c:pt idx="191">
                  <c:v>1.9822741829129007</c:v>
                </c:pt>
                <c:pt idx="192">
                  <c:v>1.87783863717082</c:v>
                </c:pt>
                <c:pt idx="193">
                  <c:v>1.765929200688551</c:v>
                </c:pt>
                <c:pt idx="194">
                  <c:v>1.645573599119547</c:v>
                </c:pt>
                <c:pt idx="195">
                  <c:v>1.5158101305221152</c:v>
                </c:pt>
                <c:pt idx="196">
                  <c:v>1.3756964742895303</c:v>
                </c:pt>
                <c:pt idx="197">
                  <c:v>1.2243202776065107</c:v>
                </c:pt>
                <c:pt idx="198">
                  <c:v>1.060811284965697</c:v>
                </c:pt>
                <c:pt idx="199">
                  <c:v>0.88435463904021849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89280"/>
        <c:axId val="126745984"/>
      </c:scatterChart>
      <c:valAx>
        <c:axId val="126689280"/>
        <c:scaling>
          <c:logBase val="10"/>
          <c:orientation val="minMax"/>
          <c:max val="3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37507655260957756"/>
              <c:y val="0.93931542380731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26745984"/>
        <c:crosses val="autoZero"/>
        <c:crossBetween val="midCat"/>
        <c:majorUnit val="10"/>
      </c:valAx>
      <c:valAx>
        <c:axId val="12674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26689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Phase of </a:t>
            </a:r>
            <a:r>
              <a:rPr lang="en-US" b="0" baseline="0"/>
              <a:t>Vout/Verr </a:t>
            </a:r>
            <a:endParaRPr lang="en-US" b="0"/>
          </a:p>
        </c:rich>
      </c:tx>
      <c:layout>
        <c:manualLayout>
          <c:xMode val="edge"/>
          <c:yMode val="edge"/>
          <c:x val="0.2391878966788873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16027688677261"/>
          <c:y val="0.11839552984673364"/>
          <c:w val="0.76041230848923158"/>
          <c:h val="0.756672301877904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'[1]8. Loop Compensation'!$AQ$1</c:f>
              <c:strCache>
                <c:ptCount val="1"/>
                <c:pt idx="0">
                  <c:v>°</c:v>
                </c:pt>
              </c:strCache>
            </c:strRef>
          </c:tx>
          <c:spPr>
            <a:ln>
              <a:solidFill>
                <a:prstClr val="white">
                  <a:lumMod val="50000"/>
                </a:prstClr>
              </a:solidFill>
            </a:ln>
          </c:spPr>
          <c:marker>
            <c:symbol val="none"/>
          </c:marker>
          <c:xVal>
            <c:numRef>
              <c:f>'[1]8.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'[1]8. Loop Compensation'!$AI$2:$AI$202</c:f>
              <c:numCache>
                <c:formatCode>General</c:formatCode>
                <c:ptCount val="201"/>
                <c:pt idx="0">
                  <c:v>-0.23927531200898353</c:v>
                </c:pt>
                <c:pt idx="1">
                  <c:v>-0.25445422772829379</c:v>
                </c:pt>
                <c:pt idx="2">
                  <c:v>-0.27059602160855623</c:v>
                </c:pt>
                <c:pt idx="3">
                  <c:v>-0.28776176854376251</c:v>
                </c:pt>
                <c:pt idx="4">
                  <c:v>-0.30601641626158638</c:v>
                </c:pt>
                <c:pt idx="5">
                  <c:v>-0.32542903067810408</c:v>
                </c:pt>
                <c:pt idx="6">
                  <c:v>-0.34607305675054162</c:v>
                </c:pt>
                <c:pt idx="7">
                  <c:v>-0.36802659579766672</c:v>
                </c:pt>
                <c:pt idx="8">
                  <c:v>-0.39137270031624344</c:v>
                </c:pt>
                <c:pt idx="9">
                  <c:v>-0.41619968738389718</c:v>
                </c:pt>
                <c:pt idx="10">
                  <c:v>-0.44260147180396053</c:v>
                </c:pt>
                <c:pt idx="11">
                  <c:v>-0.4706779202164183</c:v>
                </c:pt>
                <c:pt idx="12">
                  <c:v>-0.50053522747096824</c:v>
                </c:pt>
                <c:pt idx="13">
                  <c:v>-0.53228631663358184</c:v>
                </c:pt>
                <c:pt idx="14">
                  <c:v>-0.56605126407666728</c:v>
                </c:pt>
                <c:pt idx="15">
                  <c:v>-0.60195775118496531</c:v>
                </c:pt>
                <c:pt idx="16">
                  <c:v>-0.64014154429451198</c:v>
                </c:pt>
                <c:pt idx="17">
                  <c:v>-0.68074700457035575</c:v>
                </c:pt>
                <c:pt idx="18">
                  <c:v>-0.72392762961934531</c:v>
                </c:pt>
                <c:pt idx="19">
                  <c:v>-0.7698466287279716</c:v>
                </c:pt>
                <c:pt idx="20">
                  <c:v>-0.81867753370958052</c:v>
                </c:pt>
                <c:pt idx="21">
                  <c:v>-0.87060484744162547</c:v>
                </c:pt>
                <c:pt idx="22">
                  <c:v>-0.92582473226935946</c:v>
                </c:pt>
                <c:pt idx="23">
                  <c:v>-0.98454574054702648</c:v>
                </c:pt>
                <c:pt idx="24">
                  <c:v>-1.046989589679993</c:v>
                </c:pt>
                <c:pt idx="25">
                  <c:v>-1.1133919841180082</c:v>
                </c:pt>
                <c:pt idx="26">
                  <c:v>-1.184003486830947</c:v>
                </c:pt>
                <c:pt idx="27">
                  <c:v>-1.25909044286813</c:v>
                </c:pt>
                <c:pt idx="28">
                  <c:v>-1.3389359576592914</c:v>
                </c:pt>
                <c:pt idx="29">
                  <c:v>-1.423840932754149</c:v>
                </c:pt>
                <c:pt idx="30">
                  <c:v>-1.5141251617122169</c:v>
                </c:pt>
                <c:pt idx="31">
                  <c:v>-1.6101284888399865</c:v>
                </c:pt>
                <c:pt idx="32">
                  <c:v>-1.7122120334188695</c:v>
                </c:pt>
                <c:pt idx="33">
                  <c:v>-1.820759481966252</c:v>
                </c:pt>
                <c:pt idx="34">
                  <c:v>-1.9361784509111435</c:v>
                </c:pt>
                <c:pt idx="35">
                  <c:v>-2.0589019218305231</c:v>
                </c:pt>
                <c:pt idx="36">
                  <c:v>-2.1893897510670457</c:v>
                </c:pt>
                <c:pt idx="37">
                  <c:v>-2.3281302551108847</c:v>
                </c:pt>
                <c:pt idx="38">
                  <c:v>-2.4756418725558538</c:v>
                </c:pt>
                <c:pt idx="39">
                  <c:v>-2.6324749027012446</c:v>
                </c:pt>
                <c:pt idx="40">
                  <c:v>-2.7992133199336693</c:v>
                </c:pt>
                <c:pt idx="41">
                  <c:v>-2.9764766618443934</c:v>
                </c:pt>
                <c:pt idx="42">
                  <c:v>-3.164921987570589</c:v>
                </c:pt>
                <c:pt idx="43">
                  <c:v>-3.3652459010351654</c:v>
                </c:pt>
                <c:pt idx="44">
                  <c:v>-3.5781866315330149</c:v>
                </c:pt>
                <c:pt idx="45">
                  <c:v>-3.804526161393651</c:v>
                </c:pt>
                <c:pt idx="46">
                  <c:v>-4.0450923871503175</c:v>
                </c:pt>
                <c:pt idx="47">
                  <c:v>-4.3007612966594388</c:v>
                </c:pt>
                <c:pt idx="48">
                  <c:v>-4.5724591398221559</c:v>
                </c:pt>
                <c:pt idx="49">
                  <c:v>-4.8611645648267992</c:v>
                </c:pt>
                <c:pt idx="50">
                  <c:v>-5.1679106850031022</c:v>
                </c:pt>
                <c:pt idx="51">
                  <c:v>-5.4937870332934695</c:v>
                </c:pt>
                <c:pt idx="52">
                  <c:v>-5.8399413518123824</c:v>
                </c:pt>
                <c:pt idx="53">
                  <c:v>-6.2075811528007314</c:v>
                </c:pt>
                <c:pt idx="54">
                  <c:v>-6.5979749742753002</c:v>
                </c:pt>
                <c:pt idx="55">
                  <c:v>-7.0124532386473106</c:v>
                </c:pt>
                <c:pt idx="56">
                  <c:v>-7.4524086053463705</c:v>
                </c:pt>
                <c:pt idx="57">
                  <c:v>-7.9192956889129551</c:v>
                </c:pt>
                <c:pt idx="58">
                  <c:v>-8.4146299920454517</c:v>
                </c:pt>
                <c:pt idx="59">
                  <c:v>-8.9399858787311821</c:v>
                </c:pt>
                <c:pt idx="60">
                  <c:v>-9.4969933860733207</c:v>
                </c:pt>
                <c:pt idx="61">
                  <c:v>-10.087333645138447</c:v>
                </c:pt>
                <c:pt idx="62">
                  <c:v>-10.71273265184063</c:v>
                </c:pt>
                <c:pt idx="63">
                  <c:v>-11.374953099657228</c:v>
                </c:pt>
                <c:pt idx="64">
                  <c:v>-12.075783958499066</c:v>
                </c:pt>
                <c:pt idx="65">
                  <c:v>-12.817027460634787</c:v>
                </c:pt>
                <c:pt idx="66">
                  <c:v>-13.600483138279156</c:v>
                </c:pt>
                <c:pt idx="67">
                  <c:v>-14.427928552311434</c:v>
                </c:pt>
                <c:pt idx="68">
                  <c:v>-15.301096362582202</c:v>
                </c:pt>
                <c:pt idx="69">
                  <c:v>-16.221647423442462</c:v>
                </c:pt>
                <c:pt idx="70">
                  <c:v>-17.191139650437155</c:v>
                </c:pt>
                <c:pt idx="71">
                  <c:v>-18.210992503162743</c:v>
                </c:pt>
                <c:pt idx="72">
                  <c:v>-19.282447072840149</c:v>
                </c:pt>
                <c:pt idx="73">
                  <c:v>-20.406521958198322</c:v>
                </c:pt>
                <c:pt idx="74">
                  <c:v>-21.583965364858773</c:v>
                </c:pt>
                <c:pt idx="75">
                  <c:v>-22.81520417296024</c:v>
                </c:pt>
                <c:pt idx="76">
                  <c:v>-24.100291081113195</c:v>
                </c:pt>
                <c:pt idx="77">
                  <c:v>-25.438851339921477</c:v>
                </c:pt>
                <c:pt idx="78">
                  <c:v>-26.830031013502186</c:v>
                </c:pt>
                <c:pt idx="79">
                  <c:v>-28.2724491196645</c:v>
                </c:pt>
                <c:pt idx="80">
                  <c:v>-29.764156354399585</c:v>
                </c:pt>
                <c:pt idx="81">
                  <c:v>-31.30260335043091</c:v>
                </c:pt>
                <c:pt idx="82">
                  <c:v>-32.884621494262198</c:v>
                </c:pt>
                <c:pt idx="83">
                  <c:v>-34.506419175507403</c:v>
                </c:pt>
                <c:pt idx="84">
                  <c:v>-36.163595922812732</c:v>
                </c:pt>
                <c:pt idx="85">
                  <c:v>-37.851176172540072</c:v>
                </c:pt>
                <c:pt idx="86">
                  <c:v>-39.563663433664836</c:v>
                </c:pt>
                <c:pt idx="87">
                  <c:v>-41.295114409760536</c:v>
                </c:pt>
                <c:pt idx="88">
                  <c:v>-43.039231312269678</c:v>
                </c:pt>
                <c:pt idx="89">
                  <c:v>-44.789469277411179</c:v>
                </c:pt>
                <c:pt idx="90">
                  <c:v>-46.539154628138981</c:v>
                </c:pt>
                <c:pt idx="91">
                  <c:v>-48.281608843558757</c:v>
                </c:pt>
                <c:pt idx="92">
                  <c:v>-50.010272623071856</c:v>
                </c:pt>
                <c:pt idx="93">
                  <c:v>-51.71882442373402</c:v>
                </c:pt>
                <c:pt idx="94">
                  <c:v>-53.401288308039852</c:v>
                </c:pt>
                <c:pt idx="95">
                  <c:v>-55.05212680522385</c:v>
                </c:pt>
                <c:pt idx="96">
                  <c:v>-56.666315651713774</c:v>
                </c:pt>
                <c:pt idx="97">
                  <c:v>-58.239398595228124</c:v>
                </c:pt>
                <c:pt idx="98">
                  <c:v>-59.767521775892071</c:v>
                </c:pt>
                <c:pt idx="99">
                  <c:v>-61.247448406705416</c:v>
                </c:pt>
                <c:pt idx="100">
                  <c:v>-62.676555467625604</c:v>
                </c:pt>
                <c:pt idx="101">
                  <c:v>-64.052814846134225</c:v>
                </c:pt>
                <c:pt idx="102">
                  <c:v>-65.374761786953115</c:v>
                </c:pt>
                <c:pt idx="103">
                  <c:v>-66.641453673345225</c:v>
                </c:pt>
                <c:pt idx="104">
                  <c:v>-67.852422094975836</c:v>
                </c:pt>
                <c:pt idx="105">
                  <c:v>-69.00762091829327</c:v>
                </c:pt>
                <c:pt idx="106">
                  <c:v>-70.107372723387442</c:v>
                </c:pt>
                <c:pt idx="107">
                  <c:v>-71.152315560209431</c:v>
                </c:pt>
                <c:pt idx="108">
                  <c:v>-72.143351551585368</c:v>
                </c:pt>
                <c:pt idx="109">
                  <c:v>-73.081598464030833</c:v>
                </c:pt>
                <c:pt idx="110">
                  <c:v>-73.968345002142044</c:v>
                </c:pt>
                <c:pt idx="111">
                  <c:v>-74.805010270607582</c:v>
                </c:pt>
                <c:pt idx="112">
                  <c:v>-75.593107594085268</c:v>
                </c:pt>
                <c:pt idx="113">
                  <c:v>-76.334212688044772</c:v>
                </c:pt>
                <c:pt idx="114">
                  <c:v>-77.029936028281867</c:v>
                </c:pt>
                <c:pt idx="115">
                  <c:v>-77.681899166166332</c:v>
                </c:pt>
                <c:pt idx="116">
                  <c:v>-78.291714673095356</c:v>
                </c:pt>
                <c:pt idx="117">
                  <c:v>-78.86096936344515</c:v>
                </c:pt>
                <c:pt idx="118">
                  <c:v>-79.391210433554718</c:v>
                </c:pt>
                <c:pt idx="119">
                  <c:v>-79.883934158888508</c:v>
                </c:pt>
                <c:pt idx="120">
                  <c:v>-80.340576807448983</c:v>
                </c:pt>
                <c:pt idx="121">
                  <c:v>-80.762507450733835</c:v>
                </c:pt>
                <c:pt idx="122">
                  <c:v>-81.151022380927287</c:v>
                </c:pt>
                <c:pt idx="123">
                  <c:v>-81.507340872261963</c:v>
                </c:pt>
                <c:pt idx="124">
                  <c:v>-81.832602053935204</c:v>
                </c:pt>
                <c:pt idx="125">
                  <c:v>-82.127862690454464</c:v>
                </c:pt>
                <c:pt idx="126">
                  <c:v>-82.394095692125092</c:v>
                </c:pt>
                <c:pt idx="127">
                  <c:v>-82.632189203144534</c:v>
                </c:pt>
                <c:pt idx="128">
                  <c:v>-82.842946137261421</c:v>
                </c:pt>
                <c:pt idx="129">
                  <c:v>-83.027084051166227</c:v>
                </c:pt>
                <c:pt idx="130">
                  <c:v>-83.185235263807513</c:v>
                </c:pt>
                <c:pt idx="131">
                  <c:v>-83.317947145819645</c:v>
                </c:pt>
                <c:pt idx="132">
                  <c:v>-83.425682517438872</c:v>
                </c:pt>
                <c:pt idx="133">
                  <c:v>-83.508820105895026</c:v>
                </c:pt>
                <c:pt idx="134">
                  <c:v>-83.567655024558576</c:v>
                </c:pt>
                <c:pt idx="135">
                  <c:v>-83.602399246344902</c:v>
                </c:pt>
                <c:pt idx="136">
                  <c:v>-83.613182053292022</c:v>
                </c:pt>
                <c:pt idx="137">
                  <c:v>-83.600050453082403</c:v>
                </c:pt>
                <c:pt idx="138">
                  <c:v>-83.5629695618249</c:v>
                </c:pt>
                <c:pt idx="139">
                  <c:v>-83.5018229609027</c:v>
                </c:pt>
                <c:pt idx="140">
                  <c:v>-83.416413044366493</c:v>
                </c:pt>
                <c:pt idx="141">
                  <c:v>-83.306461382467688</c:v>
                </c:pt>
                <c:pt idx="142">
                  <c:v>-83.171609136728549</c:v>
                </c:pt>
                <c:pt idx="143">
                  <c:v>-83.011417572692821</c:v>
                </c:pt>
                <c:pt idx="144">
                  <c:v>-82.825368728446676</c:v>
                </c:pt>
                <c:pt idx="145">
                  <c:v>-82.612866310399383</c:v>
                </c:pt>
                <c:pt idx="146">
                  <c:v>-82.373236902914059</c:v>
                </c:pt>
                <c:pt idx="147">
                  <c:v>-82.10573159540364</c:v>
                </c:pt>
                <c:pt idx="148">
                  <c:v>-81.809528149658718</c:v>
                </c:pt>
                <c:pt idx="149">
                  <c:v>-81.483733851571529</c:v>
                </c:pt>
                <c:pt idx="150">
                  <c:v>-81.127389215123486</c:v>
                </c:pt>
                <c:pt idx="151">
                  <c:v>-80.739472732408217</c:v>
                </c:pt>
                <c:pt idx="152">
                  <c:v>-80.318906891292016</c:v>
                </c:pt>
                <c:pt idx="153">
                  <c:v>-79.864565711511219</c:v>
                </c:pt>
                <c:pt idx="154">
                  <c:v>-79.375284079672412</c:v>
                </c:pt>
                <c:pt idx="155">
                  <c:v>-78.849869192377128</c:v>
                </c:pt>
                <c:pt idx="156">
                  <c:v>-78.287114442571095</c:v>
                </c:pt>
                <c:pt idx="157">
                  <c:v>-77.685816104547811</c:v>
                </c:pt>
                <c:pt idx="158">
                  <c:v>-77.0447931842522</c:v>
                </c:pt>
                <c:pt idx="159">
                  <c:v>-76.362910799144842</c:v>
                </c:pt>
                <c:pt idx="160">
                  <c:v>-75.639107430344211</c:v>
                </c:pt>
                <c:pt idx="161">
                  <c:v>-74.872426342542155</c:v>
                </c:pt>
                <c:pt idx="162">
                  <c:v>-74.062051386930293</c:v>
                </c:pt>
                <c:pt idx="163">
                  <c:v>-73.207347281315336</c:v>
                </c:pt>
                <c:pt idx="164">
                  <c:v>-72.307904292235307</c:v>
                </c:pt>
                <c:pt idx="165">
                  <c:v>-71.363587020038352</c:v>
                </c:pt>
                <c:pt idx="166">
                  <c:v>-70.374586706121903</c:v>
                </c:pt>
                <c:pt idx="167">
                  <c:v>-69.341476143040538</c:v>
                </c:pt>
                <c:pt idx="168">
                  <c:v>-68.265265880886076</c:v>
                </c:pt>
                <c:pt idx="169">
                  <c:v>-67.147460003989934</c:v>
                </c:pt>
                <c:pt idx="170">
                  <c:v>-65.99010932804147</c:v>
                </c:pt>
                <c:pt idx="171">
                  <c:v>-64.795859478000963</c:v>
                </c:pt>
                <c:pt idx="172">
                  <c:v>-63.567991001218999</c:v>
                </c:pt>
                <c:pt idx="173">
                  <c:v>-62.31044850477452</c:v>
                </c:pt>
                <c:pt idx="174">
                  <c:v>-61.027855839467477</c:v>
                </c:pt>
                <c:pt idx="175">
                  <c:v>-59.725514635927944</c:v>
                </c:pt>
                <c:pt idx="176">
                  <c:v>-58.409384063545794</c:v>
                </c:pt>
                <c:pt idx="177">
                  <c:v>-57.086040533777485</c:v>
                </c:pt>
                <c:pt idx="178">
                  <c:v>-55.762617171165033</c:v>
                </c:pt>
                <c:pt idx="179">
                  <c:v>-54.446724151684151</c:v>
                </c:pt>
                <c:pt idx="180">
                  <c:v>-53.146352344260698</c:v>
                </c:pt>
                <c:pt idx="181">
                  <c:v>-51.869763947058459</c:v>
                </c:pt>
                <c:pt idx="182">
                  <c:v>-50.62537483873875</c:v>
                </c:pt>
                <c:pt idx="183">
                  <c:v>-49.421634037211462</c:v>
                </c:pt>
                <c:pt idx="184">
                  <c:v>-48.266905885579291</c:v>
                </c:pt>
                <c:pt idx="185">
                  <c:v>-47.169360335137043</c:v>
                </c:pt>
                <c:pt idx="186">
                  <c:v>-46.136875999393219</c:v>
                </c:pt>
                <c:pt idx="187">
                  <c:v>-45.176959599117851</c:v>
                </c:pt>
                <c:pt idx="188">
                  <c:v>-44.296684134785608</c:v>
                </c:pt>
                <c:pt idx="189">
                  <c:v>-43.50264675564101</c:v>
                </c:pt>
                <c:pt idx="190">
                  <c:v>-42.800945983951806</c:v>
                </c:pt>
                <c:pt idx="191">
                  <c:v>-42.197176813222654</c:v>
                </c:pt>
                <c:pt idx="192">
                  <c:v>-41.696441306611348</c:v>
                </c:pt>
                <c:pt idx="193">
                  <c:v>-41.303371711348923</c:v>
                </c:pt>
                <c:pt idx="194">
                  <c:v>-41.022162773651218</c:v>
                </c:pt>
                <c:pt idx="195">
                  <c:v>-40.856609854514879</c:v>
                </c:pt>
                <c:pt idx="196">
                  <c:v>-40.810149560286554</c:v>
                </c:pt>
                <c:pt idx="197">
                  <c:v>-40.885899856543205</c:v>
                </c:pt>
                <c:pt idx="198">
                  <c:v>-41.086696975273121</c:v>
                </c:pt>
                <c:pt idx="199">
                  <c:v>-41.415126807756721</c:v>
                </c:pt>
                <c:pt idx="200">
                  <c:v>-41.873548864724313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07360"/>
        <c:axId val="132720128"/>
      </c:scatterChart>
      <c:valAx>
        <c:axId val="132607360"/>
        <c:scaling>
          <c:logBase val="10"/>
          <c:orientation val="minMax"/>
          <c:max val="3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0984604980331474"/>
              <c:y val="0.938041704695303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32720128"/>
        <c:crosses val="autoZero"/>
        <c:crossBetween val="midCat"/>
        <c:majorUnit val="10"/>
      </c:valAx>
      <c:valAx>
        <c:axId val="132720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32607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|</a:t>
            </a:r>
            <a:r>
              <a:rPr lang="en-US" b="0" baseline="0"/>
              <a:t>Vout / Verr| (Power Stage)</a:t>
            </a:r>
            <a:endParaRPr lang="en-US" b="0"/>
          </a:p>
        </c:rich>
      </c:tx>
      <c:layout>
        <c:manualLayout>
          <c:xMode val="edge"/>
          <c:yMode val="edge"/>
          <c:x val="0.131791462305023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96948948336508"/>
          <c:y val="0.16500998455767035"/>
          <c:w val="0.8058120389464356"/>
          <c:h val="0.7165389172336214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spPr>
            <a:ln>
              <a:solidFill>
                <a:prstClr val="white">
                  <a:lumMod val="50000"/>
                </a:prstClr>
              </a:solidFill>
            </a:ln>
          </c:spPr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tool'!$AJ$2:$AJ$202</c:f>
              <c:numCache>
                <c:formatCode>General</c:formatCode>
                <c:ptCount val="201"/>
                <c:pt idx="0">
                  <c:v>17.519574900052845</c:v>
                </c:pt>
                <c:pt idx="1">
                  <c:v>17.519574854414174</c:v>
                </c:pt>
                <c:pt idx="2">
                  <c:v>17.519574802801472</c:v>
                </c:pt>
                <c:pt idx="3">
                  <c:v>17.519574744432614</c:v>
                </c:pt>
                <c:pt idx="4">
                  <c:v>17.519574678423318</c:v>
                </c:pt>
                <c:pt idx="5">
                  <c:v>17.519574603773279</c:v>
                </c:pt>
                <c:pt idx="6">
                  <c:v>17.519574519351682</c:v>
                </c:pt>
                <c:pt idx="7">
                  <c:v>17.519574423879263</c:v>
                </c:pt>
                <c:pt idx="8">
                  <c:v>17.519574315909502</c:v>
                </c:pt>
                <c:pt idx="9">
                  <c:v>17.519574193806427</c:v>
                </c:pt>
                <c:pt idx="10">
                  <c:v>17.519574055720167</c:v>
                </c:pt>
                <c:pt idx="11">
                  <c:v>17.519573899558342</c:v>
                </c:pt>
                <c:pt idx="12">
                  <c:v>17.519573722954892</c:v>
                </c:pt>
                <c:pt idx="13">
                  <c:v>17.519573523234151</c:v>
                </c:pt>
                <c:pt idx="14">
                  <c:v>17.519573297369917</c:v>
                </c:pt>
                <c:pt idx="15">
                  <c:v>17.519573041940092</c:v>
                </c:pt>
                <c:pt idx="16">
                  <c:v>17.519572753074421</c:v>
                </c:pt>
                <c:pt idx="17">
                  <c:v>17.519572426396348</c:v>
                </c:pt>
                <c:pt idx="18">
                  <c:v>17.519572056956086</c:v>
                </c:pt>
                <c:pt idx="19">
                  <c:v>17.519571639156052</c:v>
                </c:pt>
                <c:pt idx="20">
                  <c:v>17.519571166666044</c:v>
                </c:pt>
                <c:pt idx="21">
                  <c:v>17.519570632327177</c:v>
                </c:pt>
                <c:pt idx="22">
                  <c:v>17.519570028043329</c:v>
                </c:pt>
                <c:pt idx="23">
                  <c:v>17.51956934465878</c:v>
                </c:pt>
                <c:pt idx="24">
                  <c:v>17.519568571819399</c:v>
                </c:pt>
                <c:pt idx="25">
                  <c:v>17.519567697815333</c:v>
                </c:pt>
                <c:pt idx="26">
                  <c:v>17.519566709404359</c:v>
                </c:pt>
                <c:pt idx="27">
                  <c:v>17.519565591610636</c:v>
                </c:pt>
                <c:pt idx="28">
                  <c:v>17.5195643274979</c:v>
                </c:pt>
                <c:pt idx="29">
                  <c:v>17.519562897913293</c:v>
                </c:pt>
                <c:pt idx="30">
                  <c:v>17.519561281196435</c:v>
                </c:pt>
                <c:pt idx="31">
                  <c:v>17.51955945285204</c:v>
                </c:pt>
                <c:pt idx="32">
                  <c:v>17.519557385178139</c:v>
                </c:pt>
                <c:pt idx="33">
                  <c:v>17.519555046846811</c:v>
                </c:pt>
                <c:pt idx="34">
                  <c:v>17.519552402429255</c:v>
                </c:pt>
                <c:pt idx="35">
                  <c:v>17.51954941185928</c:v>
                </c:pt>
                <c:pt idx="36">
                  <c:v>17.519546029826017</c:v>
                </c:pt>
                <c:pt idx="37">
                  <c:v>17.519542205087507</c:v>
                </c:pt>
                <c:pt idx="38">
                  <c:v>17.519537879694568</c:v>
                </c:pt>
                <c:pt idx="39">
                  <c:v>17.519532988112626</c:v>
                </c:pt>
                <c:pt idx="40">
                  <c:v>17.519527456229032</c:v>
                </c:pt>
                <c:pt idx="41">
                  <c:v>17.519521200229949</c:v>
                </c:pt>
                <c:pt idx="42">
                  <c:v>17.519514125331121</c:v>
                </c:pt>
                <c:pt idx="43">
                  <c:v>17.519506124341447</c:v>
                </c:pt>
                <c:pt idx="44">
                  <c:v>17.519497076039627</c:v>
                </c:pt>
                <c:pt idx="45">
                  <c:v>17.519486843337159</c:v>
                </c:pt>
                <c:pt idx="46">
                  <c:v>17.519475271202509</c:v>
                </c:pt>
                <c:pt idx="47">
                  <c:v>17.519462184311813</c:v>
                </c:pt>
                <c:pt idx="48">
                  <c:v>17.519447384393828</c:v>
                </c:pt>
                <c:pt idx="49">
                  <c:v>17.519430647226521</c:v>
                </c:pt>
                <c:pt idx="50">
                  <c:v>17.519411719240839</c:v>
                </c:pt>
                <c:pt idx="51">
                  <c:v>17.519390313679985</c:v>
                </c:pt>
                <c:pt idx="52">
                  <c:v>17.519366106257106</c:v>
                </c:pt>
                <c:pt idx="53">
                  <c:v>17.519338730243796</c:v>
                </c:pt>
                <c:pt idx="54">
                  <c:v>17.519307770916541</c:v>
                </c:pt>
                <c:pt idx="55">
                  <c:v>17.519272759277577</c:v>
                </c:pt>
                <c:pt idx="56">
                  <c:v>17.519233164953029</c:v>
                </c:pt>
                <c:pt idx="57">
                  <c:v>17.519188388164039</c:v>
                </c:pt>
                <c:pt idx="58">
                  <c:v>17.519137750646998</c:v>
                </c:pt>
                <c:pt idx="59">
                  <c:v>17.51908048538747</c:v>
                </c:pt>
                <c:pt idx="60">
                  <c:v>17.519015725011805</c:v>
                </c:pt>
                <c:pt idx="61">
                  <c:v>17.518942488662862</c:v>
                </c:pt>
                <c:pt idx="62">
                  <c:v>17.518859667159607</c:v>
                </c:pt>
                <c:pt idx="63">
                  <c:v>17.518766006219792</c:v>
                </c:pt>
                <c:pt idx="64">
                  <c:v>17.518660087491323</c:v>
                </c:pt>
                <c:pt idx="65">
                  <c:v>17.518540307107678</c:v>
                </c:pt>
                <c:pt idx="66">
                  <c:v>17.5184048514453</c:v>
                </c:pt>
                <c:pt idx="67">
                  <c:v>17.518251669719429</c:v>
                </c:pt>
                <c:pt idx="68">
                  <c:v>17.518078443006718</c:v>
                </c:pt>
                <c:pt idx="69">
                  <c:v>17.517882549232514</c:v>
                </c:pt>
                <c:pt idx="70">
                  <c:v>17.51766102359835</c:v>
                </c:pt>
                <c:pt idx="71">
                  <c:v>17.517410513860643</c:v>
                </c:pt>
                <c:pt idx="72">
                  <c:v>17.517127229794237</c:v>
                </c:pt>
                <c:pt idx="73">
                  <c:v>17.516806886090976</c:v>
                </c:pt>
                <c:pt idx="74">
                  <c:v>17.51644463784832</c:v>
                </c:pt>
                <c:pt idx="75">
                  <c:v>17.51603500769501</c:v>
                </c:pt>
                <c:pt idx="76">
                  <c:v>17.515571803481865</c:v>
                </c:pt>
                <c:pt idx="77">
                  <c:v>17.515048025333638</c:v>
                </c:pt>
                <c:pt idx="78">
                  <c:v>17.514455760703214</c:v>
                </c:pt>
                <c:pt idx="79">
                  <c:v>17.513786065908775</c:v>
                </c:pt>
                <c:pt idx="80">
                  <c:v>17.513028832442213</c:v>
                </c:pt>
                <c:pt idx="81">
                  <c:v>17.512172636134302</c:v>
                </c:pt>
                <c:pt idx="82">
                  <c:v>17.511204567031367</c:v>
                </c:pt>
                <c:pt idx="83">
                  <c:v>17.51011003758336</c:v>
                </c:pt>
                <c:pt idx="84">
                  <c:v>17.508872566466614</c:v>
                </c:pt>
                <c:pt idx="85">
                  <c:v>17.507473535055194</c:v>
                </c:pt>
                <c:pt idx="86">
                  <c:v>17.505891913222385</c:v>
                </c:pt>
                <c:pt idx="87">
                  <c:v>17.504103950789261</c:v>
                </c:pt>
                <c:pt idx="88">
                  <c:v>17.50208283054781</c:v>
                </c:pt>
                <c:pt idx="89">
                  <c:v>17.499798278365176</c:v>
                </c:pt>
                <c:pt idx="90">
                  <c:v>17.497216125435902</c:v>
                </c:pt>
                <c:pt idx="91">
                  <c:v>17.494297817288111</c:v>
                </c:pt>
                <c:pt idx="92">
                  <c:v>17.490999863674038</c:v>
                </c:pt>
                <c:pt idx="93">
                  <c:v>17.487273223006888</c:v>
                </c:pt>
                <c:pt idx="94">
                  <c:v>17.483062614545034</c:v>
                </c:pt>
                <c:pt idx="95">
                  <c:v>17.478305751103022</c:v>
                </c:pt>
                <c:pt idx="96">
                  <c:v>17.472932484714725</c:v>
                </c:pt>
                <c:pt idx="97">
                  <c:v>17.466863857413323</c:v>
                </c:pt>
                <c:pt idx="98">
                  <c:v>17.46001104919219</c:v>
                </c:pt>
                <c:pt idx="99">
                  <c:v>17.452274215310762</c:v>
                </c:pt>
                <c:pt idx="100">
                  <c:v>17.44354120550463</c:v>
                </c:pt>
                <c:pt idx="101">
                  <c:v>17.433686158435229</c:v>
                </c:pt>
                <c:pt idx="102">
                  <c:v>17.422567965989401</c:v>
                </c:pt>
                <c:pt idx="103">
                  <c:v>17.410028603958597</c:v>
                </c:pt>
                <c:pt idx="104">
                  <c:v>17.395891328352846</c:v>
                </c:pt>
                <c:pt idx="105">
                  <c:v>17.379958740330174</c:v>
                </c:pt>
                <c:pt idx="106">
                  <c:v>17.362010727664593</c:v>
                </c:pt>
                <c:pt idx="107">
                  <c:v>17.341802297077194</c:v>
                </c:pt>
                <c:pt idx="108">
                  <c:v>17.319061319846234</c:v>
                </c:pt>
                <c:pt idx="109">
                  <c:v>17.293486223155735</c:v>
                </c:pt>
                <c:pt idx="110">
                  <c:v>17.264743671818636</c:v>
                </c:pt>
                <c:pt idx="111">
                  <c:v>17.232466299478336</c:v>
                </c:pt>
                <c:pt idx="112">
                  <c:v>17.196250565147615</c:v>
                </c:pt>
                <c:pt idx="113">
                  <c:v>17.15565482983299</c:v>
                </c:pt>
                <c:pt idx="114">
                  <c:v>17.110197768552883</c:v>
                </c:pt>
                <c:pt idx="115">
                  <c:v>17.059357254514584</c:v>
                </c:pt>
                <c:pt idx="116">
                  <c:v>17.002569873283321</c:v>
                </c:pt>
                <c:pt idx="117">
                  <c:v>16.939231243668054</c:v>
                </c:pt>
                <c:pt idx="118">
                  <c:v>16.868697336341079</c:v>
                </c:pt>
                <c:pt idx="119">
                  <c:v>16.790286987893563</c:v>
                </c:pt>
                <c:pt idx="120">
                  <c:v>16.703285803584116</c:v>
                </c:pt>
                <c:pt idx="121">
                  <c:v>16.606951622679929</c:v>
                </c:pt>
                <c:pt idx="122">
                  <c:v>16.500521682374078</c:v>
                </c:pt>
                <c:pt idx="123">
                  <c:v>16.383221556868392</c:v>
                </c:pt>
                <c:pt idx="124">
                  <c:v>16.254275865914135</c:v>
                </c:pt>
                <c:pt idx="125">
                  <c:v>16.112920642796599</c:v>
                </c:pt>
                <c:pt idx="126">
                  <c:v>15.958417129447886</c:v>
                </c:pt>
                <c:pt idx="127">
                  <c:v>15.790066633730619</c:v>
                </c:pt>
                <c:pt idx="128">
                  <c:v>15.607225952291001</c:v>
                </c:pt>
                <c:pt idx="129">
                  <c:v>15.409322746066724</c:v>
                </c:pt>
                <c:pt idx="130">
                  <c:v>15.195870170402619</c:v>
                </c:pt>
                <c:pt idx="131">
                  <c:v>14.96648002287213</c:v>
                </c:pt>
                <c:pt idx="132">
                  <c:v>14.720873690971167</c:v>
                </c:pt>
                <c:pt idx="133">
                  <c:v>14.458890264418402</c:v>
                </c:pt>
                <c:pt idx="134">
                  <c:v>14.180491320421662</c:v>
                </c:pt>
                <c:pt idx="135">
                  <c:v>13.885762083920003</c:v>
                </c:pt>
                <c:pt idx="136">
                  <c:v>13.574908889849373</c:v>
                </c:pt>
                <c:pt idx="137">
                  <c:v>13.248253107335978</c:v>
                </c:pt>
                <c:pt idx="138">
                  <c:v>12.906221901528053</c:v>
                </c:pt>
                <c:pt idx="139">
                  <c:v>12.549336385450813</c:v>
                </c:pt>
                <c:pt idx="140">
                  <c:v>12.178197835775915</c:v>
                </c:pt>
                <c:pt idx="141">
                  <c:v>11.793472704929304</c:v>
                </c:pt>
                <c:pt idx="142">
                  <c:v>11.395877158227787</c:v>
                </c:pt>
                <c:pt idx="143">
                  <c:v>10.986161806881999</c:v>
                </c:pt>
                <c:pt idx="144">
                  <c:v>10.565097208988428</c:v>
                </c:pt>
                <c:pt idx="145">
                  <c:v>10.133460586757806</c:v>
                </c:pt>
                <c:pt idx="146">
                  <c:v>9.6920240746735224</c:v>
                </c:pt>
                <c:pt idx="147">
                  <c:v>9.2415446834031929</c:v>
                </c:pt>
                <c:pt idx="148">
                  <c:v>8.7827560480766529</c:v>
                </c:pt>
                <c:pt idx="149">
                  <c:v>8.3163619332477978</c:v>
                </c:pt>
                <c:pt idx="150">
                  <c:v>7.8430313932361493</c:v>
                </c:pt>
                <c:pt idx="151">
                  <c:v>7.3633954355269573</c:v>
                </c:pt>
                <c:pt idx="152">
                  <c:v>6.8780450043970385</c:v>
                </c:pt>
                <c:pt idx="153">
                  <c:v>6.3875300886754953</c:v>
                </c:pt>
                <c:pt idx="154">
                  <c:v>5.8923597577685447</c:v>
                </c:pt>
                <c:pt idx="155">
                  <c:v>5.3930029400689818</c:v>
                </c:pt>
                <c:pt idx="156">
                  <c:v>4.8898897742720857</c:v>
                </c:pt>
                <c:pt idx="157">
                  <c:v>4.3834133841521696</c:v>
                </c:pt>
                <c:pt idx="158">
                  <c:v>3.8739319488257107</c:v>
                </c:pt>
                <c:pt idx="159">
                  <c:v>3.3617709618554086</c:v>
                </c:pt>
                <c:pt idx="160">
                  <c:v>2.8472255926576011</c:v>
                </c:pt>
                <c:pt idx="161">
                  <c:v>2.3305630819066705</c:v>
                </c:pt>
                <c:pt idx="162">
                  <c:v>1.8120251186646597</c:v>
                </c:pt>
                <c:pt idx="163">
                  <c:v>1.2918301607037364</c:v>
                </c:pt>
                <c:pt idx="164">
                  <c:v>0.77017567100594764</c:v>
                </c:pt>
                <c:pt idx="165">
                  <c:v>0.2472402528886215</c:v>
                </c:pt>
                <c:pt idx="166">
                  <c:v>-0.27681432615685919</c:v>
                </c:pt>
                <c:pt idx="167">
                  <c:v>-0.80184122578031647</c:v>
                </c:pt>
                <c:pt idx="168">
                  <c:v>-1.327706738379675</c:v>
                </c:pt>
                <c:pt idx="169">
                  <c:v>-1.8542886045265283</c:v>
                </c:pt>
                <c:pt idx="170">
                  <c:v>-2.3814744310065796</c:v>
                </c:pt>
                <c:pt idx="171">
                  <c:v>-2.9091602022440948</c:v>
                </c:pt>
                <c:pt idx="172">
                  <c:v>-3.4372488743949097</c:v>
                </c:pt>
                <c:pt idx="173">
                  <c:v>-3.9656490403169062</c:v>
                </c:pt>
                <c:pt idx="174">
                  <c:v>-4.4942736528344831</c:v>
                </c:pt>
                <c:pt idx="175">
                  <c:v>-5.0230387931315423</c:v>
                </c:pt>
                <c:pt idx="176">
                  <c:v>-5.5518624706392838</c:v>
                </c:pt>
                <c:pt idx="177">
                  <c:v>-6.0806634403853401</c:v>
                </c:pt>
                <c:pt idx="178">
                  <c:v>-6.6093600233821794</c:v>
                </c:pt>
                <c:pt idx="179">
                  <c:v>-7.1378689152215191</c:v>
                </c:pt>
                <c:pt idx="180">
                  <c:v>-7.6661039675832523</c:v>
                </c:pt>
                <c:pt idx="181">
                  <c:v>-8.1939749268296929</c:v>
                </c:pt>
                <c:pt idx="182">
                  <c:v>-8.7213861132484194</c:v>
                </c:pt>
                <c:pt idx="183">
                  <c:v>-9.2482350238018753</c:v>
                </c:pt>
                <c:pt idx="184">
                  <c:v>-9.7744108404635863</c:v>
                </c:pt>
                <c:pt idx="185">
                  <c:v>-10.299792825375691</c:v>
                </c:pt>
                <c:pt idx="186">
                  <c:v>-10.824248583179848</c:v>
                </c:pt>
                <c:pt idx="187">
                  <c:v>-11.347632169999564</c:v>
                </c:pt>
                <c:pt idx="188">
                  <c:v>-11.869782027757878</c:v>
                </c:pt>
                <c:pt idx="189">
                  <c:v>-12.390518721886604</c:v>
                </c:pt>
                <c:pt idx="190">
                  <c:v>-12.909642460177047</c:v>
                </c:pt>
                <c:pt idx="191">
                  <c:v>-13.426930370711933</c:v>
                </c:pt>
                <c:pt idx="192">
                  <c:v>-13.942133517791572</c:v>
                </c:pt>
                <c:pt idx="193">
                  <c:v>-14.454973636889436</c:v>
                </c:pt>
                <c:pt idx="194">
                  <c:v>-14.965139573474351</c:v>
                </c:pt>
                <c:pt idx="195">
                  <c:v>-15.47228341674151</c:v>
                </c:pt>
                <c:pt idx="196">
                  <c:v>-15.976016328930765</c:v>
                </c:pt>
                <c:pt idx="197">
                  <c:v>-16.475904085397307</c:v>
                </c:pt>
                <c:pt idx="198">
                  <c:v>-16.971462361954654</c:v>
                </c:pt>
                <c:pt idx="199">
                  <c:v>-17.46215183707546</c:v>
                </c:pt>
                <c:pt idx="200">
                  <c:v>-17.947373221365158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30144"/>
        <c:axId val="134818432"/>
      </c:scatterChart>
      <c:valAx>
        <c:axId val="133830144"/>
        <c:scaling>
          <c:logBase val="10"/>
          <c:orientation val="minMax"/>
          <c:max val="3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38521647038090207"/>
              <c:y val="0.940372413039242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34818432"/>
        <c:crosses val="autoZero"/>
        <c:crossBetween val="midCat"/>
      </c:valAx>
      <c:valAx>
        <c:axId val="134818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layout>
            <c:manualLayout>
              <c:xMode val="edge"/>
              <c:yMode val="edge"/>
              <c:x val="0"/>
              <c:y val="0.435857824345275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33830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>
        <c:manualLayout>
          <c:xMode val="edge"/>
          <c:yMode val="edge"/>
          <c:x val="0.3228441608204701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10999995269429"/>
          <c:y val="0.10764498644061379"/>
          <c:w val="0.81919216049879129"/>
          <c:h val="0.768899897625780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'Design tool'!$AT$1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tool'!$AT$2:$AT$202</c:f>
              <c:numCache>
                <c:formatCode>General</c:formatCode>
                <c:ptCount val="201"/>
                <c:pt idx="0">
                  <c:v>179.70007602769627</c:v>
                </c:pt>
                <c:pt idx="1">
                  <c:v>179.68104982642404</c:v>
                </c:pt>
                <c:pt idx="2">
                  <c:v>179.66081671082887</c:v>
                </c:pt>
                <c:pt idx="3">
                  <c:v>179.6393001304312</c:v>
                </c:pt>
                <c:pt idx="4">
                  <c:v>179.61641868130323</c:v>
                </c:pt>
                <c:pt idx="5">
                  <c:v>179.59208579873368</c:v>
                </c:pt>
                <c:pt idx="6">
                  <c:v>179.56620943050856</c:v>
                </c:pt>
                <c:pt idx="7">
                  <c:v>179.53869168960185</c:v>
                </c:pt>
                <c:pt idx="8">
                  <c:v>179.50942848499605</c:v>
                </c:pt>
                <c:pt idx="9">
                  <c:v>179.47830912927961</c:v>
                </c:pt>
                <c:pt idx="10">
                  <c:v>179.44521592158711</c:v>
                </c:pt>
                <c:pt idx="11">
                  <c:v>179.41002370436578</c:v>
                </c:pt>
                <c:pt idx="12">
                  <c:v>179.37259939236543</c:v>
                </c:pt>
                <c:pt idx="13">
                  <c:v>179.33280147215899</c:v>
                </c:pt>
                <c:pt idx="14">
                  <c:v>179.29047947040718</c:v>
                </c:pt>
                <c:pt idx="15">
                  <c:v>179.24547338898432</c:v>
                </c:pt>
                <c:pt idx="16">
                  <c:v>179.19761310498282</c:v>
                </c:pt>
                <c:pt idx="17">
                  <c:v>179.1467177335135</c:v>
                </c:pt>
                <c:pt idx="18">
                  <c:v>179.09259495111419</c:v>
                </c:pt>
                <c:pt idx="19">
                  <c:v>179.03504027747644</c:v>
                </c:pt>
                <c:pt idx="20">
                  <c:v>178.97383631309765</c:v>
                </c:pt>
                <c:pt idx="21">
                  <c:v>178.90875193036257</c:v>
                </c:pt>
                <c:pt idx="22">
                  <c:v>178.83954141546309</c:v>
                </c:pt>
                <c:pt idx="23">
                  <c:v>178.76594355847206</c:v>
                </c:pt>
                <c:pt idx="24">
                  <c:v>178.68768068880493</c:v>
                </c:pt>
                <c:pt idx="25">
                  <c:v>178.6044576532332</c:v>
                </c:pt>
                <c:pt idx="26">
                  <c:v>178.51596073355918</c:v>
                </c:pt>
                <c:pt idx="27">
                  <c:v>178.42185650103059</c:v>
                </c:pt>
                <c:pt idx="28">
                  <c:v>178.32179060456988</c:v>
                </c:pt>
                <c:pt idx="29">
                  <c:v>178.21538648992555</c:v>
                </c:pt>
                <c:pt idx="30">
                  <c:v>178.1022440469313</c:v>
                </c:pt>
                <c:pt idx="31">
                  <c:v>177.98193818219309</c:v>
                </c:pt>
                <c:pt idx="32">
                  <c:v>177.85401731473075</c:v>
                </c:pt>
                <c:pt idx="33">
                  <c:v>177.7180017923917</c:v>
                </c:pt>
                <c:pt idx="34">
                  <c:v>177.57338222725599</c:v>
                </c:pt>
                <c:pt idx="35">
                  <c:v>177.41961774877981</c:v>
                </c:pt>
                <c:pt idx="36">
                  <c:v>177.25613417411481</c:v>
                </c:pt>
                <c:pt idx="37">
                  <c:v>177.0823220959212</c:v>
                </c:pt>
                <c:pt idx="38">
                  <c:v>176.8975348891075</c:v>
                </c:pt>
                <c:pt idx="39">
                  <c:v>176.70108663932061</c:v>
                </c:pt>
                <c:pt idx="40">
                  <c:v>176.49224999774171</c:v>
                </c:pt>
                <c:pt idx="41">
                  <c:v>176.27025396886913</c:v>
                </c:pt>
                <c:pt idx="42">
                  <c:v>176.03428164057752</c:v>
                </c:pt>
                <c:pt idx="43">
                  <c:v>175.78346786891072</c:v>
                </c:pt>
                <c:pt idx="44">
                  <c:v>175.51689693390574</c:v>
                </c:pt>
                <c:pt idx="45">
                  <c:v>175.23360018736571</c:v>
                </c:pt>
                <c:pt idx="46">
                  <c:v>174.93255371903984</c:v>
                </c:pt>
                <c:pt idx="47">
                  <c:v>174.61267607427354</c:v>
                </c:pt>
                <c:pt idx="48">
                  <c:v>174.27282606402957</c:v>
                </c:pt>
                <c:pt idx="49">
                  <c:v>173.91180071743028</c:v>
                </c:pt>
                <c:pt idx="50">
                  <c:v>173.52833343782399</c:v>
                </c:pt>
                <c:pt idx="51">
                  <c:v>173.12109243603246</c:v>
                </c:pt>
                <c:pt idx="52">
                  <c:v>172.6886795290873</c:v>
                </c:pt>
                <c:pt idx="53">
                  <c:v>172.22962940958917</c:v>
                </c:pt>
                <c:pt idx="54">
                  <c:v>171.74240950996867</c:v>
                </c:pt>
                <c:pt idx="55">
                  <c:v>171.22542060747128</c:v>
                </c:pt>
                <c:pt idx="56">
                  <c:v>170.6769983396166</c:v>
                </c:pt>
                <c:pt idx="57">
                  <c:v>170.09541582601955</c:v>
                </c:pt>
                <c:pt idx="58">
                  <c:v>169.47888762043894</c:v>
                </c:pt>
                <c:pt idx="59">
                  <c:v>168.82557524605832</c:v>
                </c:pt>
                <c:pt idx="60">
                  <c:v>168.13359459625528</c:v>
                </c:pt>
                <c:pt idx="61">
                  <c:v>167.40102551090604</c:v>
                </c:pt>
                <c:pt idx="62">
                  <c:v>166.62592386242684</c:v>
                </c:pt>
                <c:pt idx="63">
                  <c:v>165.80633650329415</c:v>
                </c:pt>
                <c:pt idx="64">
                  <c:v>164.94031943387517</c:v>
                </c:pt>
                <c:pt idx="65">
                  <c:v>164.02595954118422</c:v>
                </c:pt>
                <c:pt idx="66">
                  <c:v>163.06140022978926</c:v>
                </c:pt>
                <c:pt idx="67">
                  <c:v>162.04487120869211</c:v>
                </c:pt>
                <c:pt idx="68">
                  <c:v>160.97472260506834</c:v>
                </c:pt>
                <c:pt idx="69">
                  <c:v>159.849463439499</c:v>
                </c:pt>
                <c:pt idx="70">
                  <c:v>158.66780431058243</c:v>
                </c:pt>
                <c:pt idx="71">
                  <c:v>157.42870389411576</c:v>
                </c:pt>
                <c:pt idx="72">
                  <c:v>156.13141856131219</c:v>
                </c:pt>
                <c:pt idx="73">
                  <c:v>154.77555406491143</c:v>
                </c:pt>
                <c:pt idx="74">
                  <c:v>153.36111784221293</c:v>
                </c:pt>
                <c:pt idx="75">
                  <c:v>151.88857006014135</c:v>
                </c:pt>
                <c:pt idx="76">
                  <c:v>150.35887111068757</c:v>
                </c:pt>
                <c:pt idx="77">
                  <c:v>148.77352289804097</c:v>
                </c:pt>
                <c:pt idx="78">
                  <c:v>147.13460099390727</c:v>
                </c:pt>
                <c:pt idx="79">
                  <c:v>145.44477463306285</c:v>
                </c:pt>
                <c:pt idx="80">
                  <c:v>143.70731163408405</c:v>
                </c:pt>
                <c:pt idx="81">
                  <c:v>141.926065706553</c:v>
                </c:pt>
                <c:pt idx="82">
                  <c:v>140.10544427012499</c:v>
                </c:pt>
                <c:pt idx="83">
                  <c:v>138.2503558544164</c:v>
                </c:pt>
                <c:pt idx="84">
                  <c:v>136.36613732352129</c:v>
                </c:pt>
                <c:pt idx="85">
                  <c:v>134.45846248546715</c:v>
                </c:pt>
                <c:pt idx="86">
                  <c:v>132.53323498042266</c:v>
                </c:pt>
                <c:pt idx="87">
                  <c:v>130.59646954732216</c:v>
                </c:pt>
                <c:pt idx="88">
                  <c:v>128.65416670339653</c:v>
                </c:pt>
                <c:pt idx="89">
                  <c:v>126.71218641710577</c:v>
                </c:pt>
                <c:pt idx="90">
                  <c:v>124.77612644103652</c:v>
                </c:pt>
                <c:pt idx="91">
                  <c:v>122.85121058662327</c:v>
                </c:pt>
                <c:pt idx="92">
                  <c:v>120.94219141850002</c:v>
                </c:pt>
                <c:pt idx="93">
                  <c:v>119.05327072692528</c:v>
                </c:pt>
                <c:pt idx="94">
                  <c:v>117.18803983945328</c:v>
                </c:pt>
                <c:pt idx="95">
                  <c:v>115.34944050497297</c:v>
                </c:pt>
                <c:pt idx="96">
                  <c:v>113.53974585829667</c:v>
                </c:pt>
                <c:pt idx="97">
                  <c:v>111.76055995479592</c:v>
                </c:pt>
                <c:pt idx="98">
                  <c:v>110.01283361513717</c:v>
                </c:pt>
                <c:pt idx="99">
                  <c:v>108.29689386166847</c:v>
                </c:pt>
                <c:pt idx="100">
                  <c:v>106.61248404649875</c:v>
                </c:pt>
                <c:pt idx="101">
                  <c:v>104.9588118271453</c:v>
                </c:pt>
                <c:pt idx="102">
                  <c:v>103.33460238440338</c:v>
                </c:pt>
                <c:pt idx="103">
                  <c:v>101.73815464012323</c:v>
                </c:pt>
                <c:pt idx="104">
                  <c:v>100.16739866456919</c:v>
                </c:pt>
                <c:pt idx="105">
                  <c:v>98.619952917213112</c:v>
                </c:pt>
                <c:pt idx="106">
                  <c:v>97.093180405179965</c:v>
                </c:pt>
                <c:pt idx="107">
                  <c:v>95.584243245042828</c:v>
                </c:pt>
                <c:pt idx="108">
                  <c:v>94.090155460750893</c:v>
                </c:pt>
                <c:pt idx="109">
                  <c:v>92.607834135220287</c:v>
                </c:pt>
                <c:pt idx="110">
                  <c:v>91.134149252744209</c:v>
                </c:pt>
                <c:pt idx="111">
                  <c:v>89.665972724151501</c:v>
                </c:pt>
                <c:pt idx="112">
                  <c:v>88.200227178077824</c:v>
                </c:pt>
                <c:pt idx="113">
                  <c:v>86.733935131207048</c:v>
                </c:pt>
                <c:pt idx="114">
                  <c:v>85.264269118441078</c:v>
                </c:pt>
                <c:pt idx="115">
                  <c:v>83.788603270040042</c:v>
                </c:pt>
                <c:pt idx="116">
                  <c:v>82.304566665344282</c:v>
                </c:pt>
                <c:pt idx="117">
                  <c:v>80.810098570189695</c:v>
                </c:pt>
                <c:pt idx="118">
                  <c:v>79.303505377233606</c:v>
                </c:pt>
                <c:pt idx="119">
                  <c:v>77.78351871786117</c:v>
                </c:pt>
                <c:pt idx="120">
                  <c:v>76.24935380912278</c:v>
                </c:pt>
                <c:pt idx="121">
                  <c:v>74.700766654755398</c:v>
                </c:pt>
                <c:pt idx="122">
                  <c:v>73.138108260906108</c:v>
                </c:pt>
                <c:pt idx="123">
                  <c:v>71.562373590722572</c:v>
                </c:pt>
                <c:pt idx="124">
                  <c:v>69.975242614284724</c:v>
                </c:pt>
                <c:pt idx="125">
                  <c:v>68.379110566648649</c:v>
                </c:pt>
                <c:pt idx="126">
                  <c:v>66.777104465569707</c:v>
                </c:pt>
                <c:pt idx="127">
                  <c:v>65.173083115852265</c:v>
                </c:pt>
                <c:pt idx="128">
                  <c:v>63.571618278358216</c:v>
                </c:pt>
                <c:pt idx="129">
                  <c:v>61.977955421806001</c:v>
                </c:pt>
                <c:pt idx="130">
                  <c:v>60.397953482103922</c:v>
                </c:pt>
                <c:pt idx="131">
                  <c:v>58.838004263317053</c:v>
                </c:pt>
                <c:pt idx="132">
                  <c:v>57.304933422639699</c:v>
                </c:pt>
                <c:pt idx="133">
                  <c:v>55.805886254683138</c:v>
                </c:pt>
                <c:pt idx="134">
                  <c:v>54.348202580883566</c:v>
                </c:pt>
                <c:pt idx="135">
                  <c:v>52.939285821101485</c:v>
                </c:pt>
                <c:pt idx="136">
                  <c:v>51.586471673638876</c:v>
                </c:pt>
                <c:pt idx="137">
                  <c:v>50.29690170726866</c:v>
                </c:pt>
                <c:pt idx="138">
                  <c:v>49.077406587501535</c:v>
                </c:pt>
                <c:pt idx="139">
                  <c:v>47.934402693017454</c:v>
                </c:pt>
                <c:pt idx="140">
                  <c:v>46.873804647850342</c:v>
                </c:pt>
                <c:pt idx="141">
                  <c:v>45.900954947484259</c:v>
                </c:pt>
                <c:pt idx="142">
                  <c:v>45.02057054131128</c:v>
                </c:pt>
                <c:pt idx="143">
                  <c:v>44.236705079509207</c:v>
                </c:pt>
                <c:pt idx="144">
                  <c:v>43.552724634669623</c:v>
                </c:pt>
                <c:pt idx="145">
                  <c:v>42.971294122279588</c:v>
                </c:pt>
                <c:pt idx="146">
                  <c:v>42.494371384840576</c:v>
                </c:pt>
                <c:pt idx="147">
                  <c:v>42.123205954936651</c:v>
                </c:pt>
                <c:pt idx="148">
                  <c:v>41.858339833120255</c:v>
                </c:pt>
                <c:pt idx="149">
                  <c:v>41.699608154067548</c:v>
                </c:pt>
                <c:pt idx="150">
                  <c:v>41.646138310775839</c:v>
                </c:pt>
                <c:pt idx="151">
                  <c:v>41.696346902821048</c:v>
                </c:pt>
                <c:pt idx="152">
                  <c:v>41.847934713456425</c:v>
                </c:pt>
                <c:pt idx="153">
                  <c:v>42.097880745218703</c:v>
                </c:pt>
                <c:pt idx="154">
                  <c:v>42.442437098005982</c:v>
                </c:pt>
                <c:pt idx="155">
                  <c:v>42.877127099085854</c:v>
                </c:pt>
                <c:pt idx="156">
                  <c:v>43.396749532316576</c:v>
                </c:pt>
                <c:pt idx="157">
                  <c:v>43.995392007532217</c:v>
                </c:pt>
                <c:pt idx="158">
                  <c:v>44.666456413101329</c:v>
                </c:pt>
                <c:pt idx="159">
                  <c:v>45.402698975380218</c:v>
                </c:pt>
                <c:pt idx="160">
                  <c:v>46.196286706230055</c:v>
                </c:pt>
                <c:pt idx="161">
                  <c:v>47.038870988534967</c:v>
                </c:pt>
                <c:pt idx="162">
                  <c:v>47.921677805090212</c:v>
                </c:pt>
                <c:pt idx="163">
                  <c:v>48.835612772252702</c:v>
                </c:pt>
                <c:pt idx="164">
                  <c:v>49.771377837981333</c:v>
                </c:pt>
                <c:pt idx="165">
                  <c:v>50.719595395316404</c:v>
                </c:pt>
                <c:pt idx="166">
                  <c:v>51.670934784193136</c:v>
                </c:pt>
                <c:pt idx="167">
                  <c:v>52.616235806629064</c:v>
                </c:pt>
                <c:pt idx="168">
                  <c:v>53.546624007691292</c:v>
                </c:pt>
                <c:pt idx="169">
                  <c:v>54.453613058849655</c:v>
                </c:pt>
                <c:pt idx="170">
                  <c:v>55.329190543563385</c:v>
                </c:pt>
                <c:pt idx="171">
                  <c:v>56.165884665023057</c:v>
                </c:pt>
                <c:pt idx="172">
                  <c:v>56.956810728092904</c:v>
                </c:pt>
                <c:pt idx="173">
                  <c:v>57.695697548637426</c:v>
                </c:pt>
                <c:pt idx="174">
                  <c:v>58.376895092795422</c:v>
                </c:pt>
                <c:pt idx="175">
                  <c:v>58.995365561881826</c:v>
                </c:pt>
                <c:pt idx="176">
                  <c:v>59.546660772341809</c:v>
                </c:pt>
                <c:pt idx="177">
                  <c:v>60.026889030456019</c:v>
                </c:pt>
                <c:pt idx="178">
                  <c:v>60.432674794918498</c:v>
                </c:pt>
                <c:pt idx="179">
                  <c:v>60.761114303592905</c:v>
                </c:pt>
                <c:pt idx="180">
                  <c:v>61.009730069009919</c:v>
                </c:pt>
                <c:pt idx="181">
                  <c:v>61.176426775245915</c:v>
                </c:pt>
                <c:pt idx="182">
                  <c:v>61.259450684113844</c:v>
                </c:pt>
                <c:pt idx="183">
                  <c:v>61.257354217289532</c:v>
                </c:pt>
                <c:pt idx="184">
                  <c:v>61.168966946770439</c:v>
                </c:pt>
                <c:pt idx="185">
                  <c:v>60.993373810477351</c:v>
                </c:pt>
                <c:pt idx="186">
                  <c:v>60.729900974252075</c:v>
                </c:pt>
                <c:pt idx="187">
                  <c:v>60.378109379382209</c:v>
                </c:pt>
                <c:pt idx="188">
                  <c:v>59.937795634403031</c:v>
                </c:pt>
                <c:pt idx="189">
                  <c:v>59.408999517206468</c:v>
                </c:pt>
                <c:pt idx="190">
                  <c:v>58.792016934767688</c:v>
                </c:pt>
                <c:pt idx="191">
                  <c:v>58.087416732682925</c:v>
                </c:pt>
                <c:pt idx="192">
                  <c:v>57.296059250665806</c:v>
                </c:pt>
                <c:pt idx="193">
                  <c:v>56.419113987097958</c:v>
                </c:pt>
                <c:pt idx="194">
                  <c:v>55.458073179940556</c:v>
                </c:pt>
                <c:pt idx="195">
                  <c:v>54.41475755837665</c:v>
                </c:pt>
                <c:pt idx="196">
                  <c:v>53.291310005724569</c:v>
                </c:pt>
                <c:pt idx="197">
                  <c:v>52.09017244334737</c:v>
                </c:pt>
                <c:pt idx="198">
                  <c:v>50.814040943307091</c:v>
                </c:pt>
                <c:pt idx="199">
                  <c:v>49.465793943470317</c:v>
                </c:pt>
                <c:pt idx="200">
                  <c:v>48.0483884940884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94592"/>
        <c:axId val="144499840"/>
      </c:scatterChart>
      <c:valAx>
        <c:axId val="144494592"/>
        <c:scaling>
          <c:logBase val="10"/>
          <c:orientation val="minMax"/>
          <c:max val="3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44499840"/>
        <c:crosses val="autoZero"/>
        <c:crossBetween val="midCat"/>
      </c:valAx>
      <c:valAx>
        <c:axId val="144499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>
            <c:manualLayout>
              <c:xMode val="edge"/>
              <c:yMode val="edge"/>
              <c:x val="2.3879919201858163E-3"/>
              <c:y val="0.408229223914046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44494592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|Vloop|</a:t>
            </a:r>
          </a:p>
        </c:rich>
      </c:tx>
      <c:layout>
        <c:manualLayout>
          <c:xMode val="edge"/>
          <c:yMode val="edge"/>
          <c:x val="0.3985006918328036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35361161648224"/>
          <c:y val="0.10963677334698961"/>
          <c:w val="0.82856627510463665"/>
          <c:h val="0.77759001094194202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tool'!$AS$2:$AS$202</c:f>
              <c:numCache>
                <c:formatCode>General</c:formatCode>
                <c:ptCount val="201"/>
                <c:pt idx="0">
                  <c:v>61.500521138918884</c:v>
                </c:pt>
                <c:pt idx="1">
                  <c:v>61.500506936788263</c:v>
                </c:pt>
                <c:pt idx="2">
                  <c:v>61.500490875653533</c:v>
                </c:pt>
                <c:pt idx="3">
                  <c:v>61.50047271218655</c:v>
                </c:pt>
                <c:pt idx="4">
                  <c:v>61.500452171211471</c:v>
                </c:pt>
                <c:pt idx="5">
                  <c:v>61.500428941537905</c:v>
                </c:pt>
                <c:pt idx="6">
                  <c:v>61.500402671247485</c:v>
                </c:pt>
                <c:pt idx="7">
                  <c:v>61.500372962364821</c:v>
                </c:pt>
                <c:pt idx="8">
                  <c:v>61.500339364830992</c:v>
                </c:pt>
                <c:pt idx="9">
                  <c:v>61.500301369689126</c:v>
                </c:pt>
                <c:pt idx="10">
                  <c:v>61.500258401379028</c:v>
                </c:pt>
                <c:pt idx="11">
                  <c:v>61.500209809023502</c:v>
                </c:pt>
                <c:pt idx="12">
                  <c:v>61.500154856576856</c:v>
                </c:pt>
                <c:pt idx="13">
                  <c:v>61.500092711684275</c:v>
                </c:pt>
                <c:pt idx="14">
                  <c:v>61.50002243308623</c:v>
                </c:pt>
                <c:pt idx="15">
                  <c:v>61.499942956377346</c:v>
                </c:pt>
                <c:pt idx="16">
                  <c:v>61.499853077903957</c:v>
                </c:pt>
                <c:pt idx="17">
                  <c:v>61.499751436560231</c:v>
                </c:pt>
                <c:pt idx="18">
                  <c:v>61.4996364932068</c:v>
                </c:pt>
                <c:pt idx="19">
                  <c:v>61.499506507404035</c:v>
                </c:pt>
                <c:pt idx="20">
                  <c:v>61.499359511110285</c:v>
                </c:pt>
                <c:pt idx="21">
                  <c:v>61.499193278950273</c:v>
                </c:pt>
                <c:pt idx="22">
                  <c:v>61.499005294608736</c:v>
                </c:pt>
                <c:pt idx="23">
                  <c:v>61.498792712848186</c:v>
                </c:pt>
                <c:pt idx="24">
                  <c:v>61.498552316581325</c:v>
                </c:pt>
                <c:pt idx="25">
                  <c:v>61.49828046836096</c:v>
                </c:pt>
                <c:pt idx="26">
                  <c:v>61.497973055566007</c:v>
                </c:pt>
                <c:pt idx="27">
                  <c:v>61.497625428470727</c:v>
                </c:pt>
                <c:pt idx="28">
                  <c:v>61.497232330282472</c:v>
                </c:pt>
                <c:pt idx="29">
                  <c:v>61.496787818117397</c:v>
                </c:pt>
                <c:pt idx="30">
                  <c:v>61.496285173753876</c:v>
                </c:pt>
                <c:pt idx="31">
                  <c:v>61.495716802861637</c:v>
                </c:pt>
                <c:pt idx="32">
                  <c:v>61.49507412123782</c:v>
                </c:pt>
                <c:pt idx="33">
                  <c:v>61.494347426409206</c:v>
                </c:pt>
                <c:pt idx="34">
                  <c:v>61.493525752752532</c:v>
                </c:pt>
                <c:pt idx="35">
                  <c:v>61.492596708066948</c:v>
                </c:pt>
                <c:pt idx="36">
                  <c:v>61.491546289286717</c:v>
                </c:pt>
                <c:pt idx="37">
                  <c:v>61.490358674749501</c:v>
                </c:pt>
                <c:pt idx="38">
                  <c:v>61.489015990140011</c:v>
                </c:pt>
                <c:pt idx="39">
                  <c:v>61.487498044902537</c:v>
                </c:pt>
                <c:pt idx="40">
                  <c:v>61.485782035558927</c:v>
                </c:pt>
                <c:pt idx="41">
                  <c:v>61.483842211991089</c:v>
                </c:pt>
                <c:pt idx="42">
                  <c:v>61.481649502331585</c:v>
                </c:pt>
                <c:pt idx="43">
                  <c:v>61.479171091670395</c:v>
                </c:pt>
                <c:pt idx="44">
                  <c:v>61.476369949332749</c:v>
                </c:pt>
                <c:pt idx="45">
                  <c:v>61.473204299004138</c:v>
                </c:pt>
                <c:pt idx="46">
                  <c:v>61.469627025508096</c:v>
                </c:pt>
                <c:pt idx="47">
                  <c:v>61.465585011566766</c:v>
                </c:pt>
                <c:pt idx="48">
                  <c:v>61.461018397438536</c:v>
                </c:pt>
                <c:pt idx="49">
                  <c:v>61.45585975593449</c:v>
                </c:pt>
                <c:pt idx="50">
                  <c:v>61.450033175013942</c:v>
                </c:pt>
                <c:pt idx="51">
                  <c:v>61.443453239987761</c:v>
                </c:pt>
                <c:pt idx="52">
                  <c:v>61.43602390737199</c:v>
                </c:pt>
                <c:pt idx="53">
                  <c:v>61.427637262703804</c:v>
                </c:pt>
                <c:pt idx="54">
                  <c:v>61.418172155251526</c:v>
                </c:pt>
                <c:pt idx="55">
                  <c:v>61.407492703619802</c:v>
                </c:pt>
                <c:pt idx="56">
                  <c:v>61.39544666790875</c:v>
                </c:pt>
                <c:pt idx="57">
                  <c:v>61.38186368648978</c:v>
                </c:pt>
                <c:pt idx="58">
                  <c:v>61.36655337878237</c:v>
                </c:pt>
                <c:pt idx="59">
                  <c:v>61.349303319885514</c:v>
                </c:pt>
                <c:pt idx="60">
                  <c:v>61.329876898737069</c:v>
                </c:pt>
                <c:pt idx="61">
                  <c:v>61.308011078916252</c:v>
                </c:pt>
                <c:pt idx="62">
                  <c:v>61.28341409048727</c:v>
                </c:pt>
                <c:pt idx="63">
                  <c:v>61.255763092648877</c:v>
                </c:pt>
                <c:pt idx="64">
                  <c:v>61.224701860553679</c:v>
                </c:pt>
                <c:pt idx="65">
                  <c:v>61.189838565570064</c:v>
                </c:pt>
                <c:pt idx="66">
                  <c:v>61.15074373637205</c:v>
                </c:pt>
                <c:pt idx="67">
                  <c:v>61.106948508236073</c:v>
                </c:pt>
                <c:pt idx="68">
                  <c:v>61.057943289124154</c:v>
                </c:pt>
                <c:pt idx="69">
                  <c:v>61.003176992470685</c:v>
                </c:pt>
                <c:pt idx="70">
                  <c:v>60.942057006454014</c:v>
                </c:pt>
                <c:pt idx="71">
                  <c:v>60.873950085735331</c:v>
                </c:pt>
                <c:pt idx="72">
                  <c:v>60.798184361390554</c:v>
                </c:pt>
                <c:pt idx="73">
                  <c:v>60.71405266467535</c:v>
                </c:pt>
                <c:pt idx="74">
                  <c:v>60.620817346639015</c:v>
                </c:pt>
                <c:pt idx="75">
                  <c:v>60.517716744663332</c:v>
                </c:pt>
                <c:pt idx="76">
                  <c:v>60.403973395509084</c:v>
                </c:pt>
                <c:pt idx="77">
                  <c:v>60.278804020326945</c:v>
                </c:pt>
                <c:pt idx="78">
                  <c:v>60.141431210290321</c:v>
                </c:pt>
                <c:pt idx="79">
                  <c:v>59.991096624859836</c:v>
                </c:pt>
                <c:pt idx="80">
                  <c:v>59.827075384468273</c:v>
                </c:pt>
                <c:pt idx="81">
                  <c:v>59.648691205690021</c:v>
                </c:pt>
                <c:pt idx="82">
                  <c:v>59.45533170309686</c:v>
                </c:pt>
                <c:pt idx="83">
                  <c:v>59.246463183527368</c:v>
                </c:pt>
                <c:pt idx="84">
                  <c:v>59.021644201080989</c:v>
                </c:pt>
                <c:pt idx="85">
                  <c:v>58.780537137994443</c:v>
                </c:pt>
                <c:pt idx="86">
                  <c:v>58.522917135710102</c:v>
                </c:pt>
                <c:pt idx="87">
                  <c:v>58.248677822504504</c:v>
                </c:pt>
                <c:pt idx="88">
                  <c:v>57.95783346104551</c:v>
                </c:pt>
                <c:pt idx="89">
                  <c:v>57.650517355080567</c:v>
                </c:pt>
                <c:pt idx="90">
                  <c:v>57.326976586943161</c:v>
                </c:pt>
                <c:pt idx="91">
                  <c:v>56.987563381857939</c:v>
                </c:pt>
                <c:pt idx="92">
                  <c:v>56.632723587582888</c:v>
                </c:pt>
                <c:pt idx="93">
                  <c:v>56.262982900251075</c:v>
                </c:pt>
                <c:pt idx="94">
                  <c:v>55.878931548447667</c:v>
                </c:pt>
                <c:pt idx="95">
                  <c:v>55.481208165307848</c:v>
                </c:pt>
                <c:pt idx="96">
                  <c:v>55.070483538448649</c:v>
                </c:pt>
                <c:pt idx="97">
                  <c:v>54.647444841606976</c:v>
                </c:pt>
                <c:pt idx="98">
                  <c:v>54.212780835138879</c:v>
                </c:pt>
                <c:pt idx="99">
                  <c:v>53.767168390919053</c:v>
                </c:pt>
                <c:pt idx="100">
                  <c:v>53.311260565066931</c:v>
                </c:pt>
                <c:pt idx="101">
                  <c:v>52.845676320678251</c:v>
                </c:pt>
                <c:pt idx="102">
                  <c:v>52.370991900088178</c:v>
                </c:pt>
                <c:pt idx="103">
                  <c:v>51.887733766226845</c:v>
                </c:pt>
                <c:pt idx="104">
                  <c:v>51.396372976386274</c:v>
                </c:pt>
                <c:pt idx="105">
                  <c:v>50.897320817919187</c:v>
                </c:pt>
                <c:pt idx="106">
                  <c:v>50.390925521335816</c:v>
                </c:pt>
                <c:pt idx="107">
                  <c:v>49.877469868533403</c:v>
                </c:pt>
                <c:pt idx="108">
                  <c:v>49.357169528944986</c:v>
                </c:pt>
                <c:pt idx="109">
                  <c:v>48.830171980966888</c:v>
                </c:pt>
                <c:pt idx="110">
                  <c:v>48.296555907308488</c:v>
                </c:pt>
                <c:pt idx="111">
                  <c:v>47.756330988655563</c:v>
                </c:pt>
                <c:pt idx="112">
                  <c:v>47.209438058438529</c:v>
                </c:pt>
                <c:pt idx="113">
                  <c:v>46.655749621173555</c:v>
                </c:pt>
                <c:pt idx="114">
                  <c:v>46.095070776502375</c:v>
                </c:pt>
                <c:pt idx="115">
                  <c:v>45.527140629527892</c:v>
                </c:pt>
                <c:pt idx="116">
                  <c:v>44.951634303842411</c:v>
                </c:pt>
                <c:pt idx="117">
                  <c:v>44.368165705020758</c:v>
                </c:pt>
                <c:pt idx="118">
                  <c:v>43.776291207012967</c:v>
                </c:pt>
                <c:pt idx="119">
                  <c:v>43.175514449019339</c:v>
                </c:pt>
                <c:pt idx="120">
                  <c:v>42.565292432771457</c:v>
                </c:pt>
                <c:pt idx="121">
                  <c:v>41.94504309615521</c:v>
                </c:pt>
                <c:pt idx="122">
                  <c:v>41.314154505357152</c:v>
                </c:pt>
                <c:pt idx="123">
                  <c:v>40.671995751503999</c:v>
                </c:pt>
                <c:pt idx="124">
                  <c:v>40.017929557838997</c:v>
                </c:pt>
                <c:pt idx="125">
                  <c:v>39.351326500888106</c:v>
                </c:pt>
                <c:pt idx="126">
                  <c:v>38.671580627942674</c:v>
                </c:pt>
                <c:pt idx="127">
                  <c:v>37.978126121270421</c:v>
                </c:pt>
                <c:pt idx="128">
                  <c:v>37.270454528150673</c:v>
                </c:pt>
                <c:pt idx="129">
                  <c:v>36.548131959479818</c:v>
                </c:pt>
                <c:pt idx="130">
                  <c:v>35.81081557415586</c:v>
                </c:pt>
                <c:pt idx="131">
                  <c:v>35.058268626783544</c:v>
                </c:pt>
                <c:pt idx="132">
                  <c:v>34.29037337404516</c:v>
                </c:pt>
                <c:pt idx="133">
                  <c:v>33.507141215819864</c:v>
                </c:pt>
                <c:pt idx="134">
                  <c:v>32.708719588258973</c:v>
                </c:pt>
                <c:pt idx="135">
                  <c:v>31.895395316341361</c:v>
                </c:pt>
                <c:pt idx="136">
                  <c:v>31.067594354118341</c:v>
                </c:pt>
                <c:pt idx="137">
                  <c:v>30.225878068130385</c:v>
                </c:pt>
                <c:pt idx="138">
                  <c:v>29.370936428241173</c:v>
                </c:pt>
                <c:pt idx="139">
                  <c:v>28.503578638053455</c:v>
                </c:pt>
                <c:pt idx="140">
                  <c:v>27.62472184788054</c:v>
                </c:pt>
                <c:pt idx="141">
                  <c:v>26.735378638937146</c:v>
                </c:pt>
                <c:pt idx="142">
                  <c:v>25.836643948571549</c:v>
                </c:pt>
                <c:pt idx="143">
                  <c:v>24.92968203112806</c:v>
                </c:pt>
                <c:pt idx="144">
                  <c:v>24.015713930868444</c:v>
                </c:pt>
                <c:pt idx="145">
                  <c:v>23.09600579846613</c:v>
                </c:pt>
                <c:pt idx="146">
                  <c:v>22.171858227247551</c:v>
                </c:pt>
                <c:pt idx="147">
                  <c:v>21.244596634278722</c:v>
                </c:pt>
                <c:pt idx="148">
                  <c:v>20.315562576426977</c:v>
                </c:pt>
                <c:pt idx="149">
                  <c:v>19.386105781403852</c:v>
                </c:pt>
                <c:pt idx="150">
                  <c:v>18.45757659436952</c:v>
                </c:pt>
                <c:pt idx="151">
                  <c:v>17.53131849542395</c:v>
                </c:pt>
                <c:pt idx="152">
                  <c:v>16.608660333936736</c:v>
                </c:pt>
                <c:pt idx="153">
                  <c:v>15.690907952502574</c:v>
                </c:pt>
                <c:pt idx="154">
                  <c:v>14.779334935354793</c:v>
                </c:pt>
                <c:pt idx="155">
                  <c:v>13.875172310812417</c:v>
                </c:pt>
                <c:pt idx="156">
                  <c:v>12.97959716016738</c:v>
                </c:pt>
                <c:pt idx="157">
                  <c:v>12.093720229131542</c:v>
                </c:pt>
                <c:pt idx="158">
                  <c:v>11.21857279223973</c:v>
                </c:pt>
                <c:pt idx="159">
                  <c:v>10.355093172120661</c:v>
                </c:pt>
                <c:pt idx="160">
                  <c:v>9.504113448596275</c:v>
                </c:pt>
                <c:pt idx="161">
                  <c:v>8.6663469906143664</c:v>
                </c:pt>
                <c:pt idx="162">
                  <c:v>7.8423774919163831</c:v>
                </c:pt>
                <c:pt idx="163">
                  <c:v>7.0326501779502051</c:v>
                </c:pt>
                <c:pt idx="164">
                  <c:v>6.2374657722647662</c:v>
                </c:pt>
                <c:pt idx="165">
                  <c:v>5.4569776691263723</c:v>
                </c:pt>
                <c:pt idx="166">
                  <c:v>4.6911925676747153</c:v>
                </c:pt>
                <c:pt idx="167">
                  <c:v>3.9399746012330272</c:v>
                </c:pt>
                <c:pt idx="168">
                  <c:v>3.2030527676697389</c:v>
                </c:pt>
                <c:pt idx="169">
                  <c:v>2.4800312579243449</c:v>
                </c:pt>
                <c:pt idx="170">
                  <c:v>1.770402111777071</c:v>
                </c:pt>
                <c:pt idx="171">
                  <c:v>1.0735595179920399</c:v>
                </c:pt>
                <c:pt idx="172">
                  <c:v>0.3888150271067814</c:v>
                </c:pt>
                <c:pt idx="173">
                  <c:v>-0.28458704210119379</c:v>
                </c:pt>
                <c:pt idx="174">
                  <c:v>-0.94745465572795817</c:v>
                </c:pt>
                <c:pt idx="175">
                  <c:v>-1.6006341255114034</c:v>
                </c:pt>
                <c:pt idx="176">
                  <c:v>-2.2449975962186572</c:v>
                </c:pt>
                <c:pt idx="177">
                  <c:v>-2.8814322406559358</c:v>
                </c:pt>
                <c:pt idx="178">
                  <c:v>-3.5108313092114827</c:v>
                </c:pt>
                <c:pt idx="179">
                  <c:v>-4.1340870598721517</c:v>
                </c:pt>
                <c:pt idx="180">
                  <c:v>-4.7520854923530944</c:v>
                </c:pt>
                <c:pt idx="181">
                  <c:v>-5.3657027284385235</c:v>
                </c:pt>
                <c:pt idx="182">
                  <c:v>-5.9758028193001218</c:v>
                </c:pt>
                <c:pt idx="183">
                  <c:v>-6.5832367170057502</c:v>
                </c:pt>
                <c:pt idx="184">
                  <c:v>-7.188842118299835</c:v>
                </c:pt>
                <c:pt idx="185">
                  <c:v>-7.79344387046247</c:v>
                </c:pt>
                <c:pt idx="186">
                  <c:v>-8.3978546184037306</c:v>
                </c:pt>
                <c:pt idx="187">
                  <c:v>-9.0028753667366956</c:v>
                </c:pt>
                <c:pt idx="188">
                  <c:v>-9.6092956290128058</c:v>
                </c:pt>
                <c:pt idx="189">
                  <c:v>-10.217892838432096</c:v>
                </c:pt>
                <c:pt idx="190">
                  <c:v>-10.829430701230732</c:v>
                </c:pt>
                <c:pt idx="191">
                  <c:v>-11.444656187799032</c:v>
                </c:pt>
                <c:pt idx="192">
                  <c:v>-12.064294880620752</c:v>
                </c:pt>
                <c:pt idx="193">
                  <c:v>-12.689044436200884</c:v>
                </c:pt>
                <c:pt idx="194">
                  <c:v>-13.319565974354804</c:v>
                </c:pt>
                <c:pt idx="195">
                  <c:v>-13.956473286219394</c:v>
                </c:pt>
                <c:pt idx="196">
                  <c:v>-14.600319854641235</c:v>
                </c:pt>
                <c:pt idx="197">
                  <c:v>-15.251583807790796</c:v>
                </c:pt>
                <c:pt idx="198">
                  <c:v>-15.910651076988957</c:v>
                </c:pt>
                <c:pt idx="199">
                  <c:v>-16.577797198035242</c:v>
                </c:pt>
                <c:pt idx="200">
                  <c:v>-17.253168374536166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61408"/>
        <c:axId val="158563328"/>
      </c:scatterChart>
      <c:valAx>
        <c:axId val="158561408"/>
        <c:scaling>
          <c:logBase val="10"/>
          <c:orientation val="minMax"/>
          <c:max val="3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2557480936737946"/>
              <c:y val="0.939926137246754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8563328"/>
        <c:crosses val="autoZero"/>
        <c:crossBetween val="midCat"/>
      </c:valAx>
      <c:valAx>
        <c:axId val="158563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layout>
            <c:manualLayout>
              <c:xMode val="edge"/>
              <c:yMode val="edge"/>
              <c:x val="1.5932801498265636E-3"/>
              <c:y val="0.436333006581884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crossAx val="158561408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967775380391"/>
          <c:y val="3.9475614495016104E-2"/>
          <c:w val="0.8554601582275525"/>
          <c:h val="0.84300742802941653"/>
        </c:manualLayout>
      </c:layout>
      <c:scatterChart>
        <c:scatterStyle val="lineMarker"/>
        <c:varyColors val="0"/>
        <c:ser>
          <c:idx val="2"/>
          <c:order val="0"/>
          <c:tx>
            <c:strRef>
              <c:f>'Minimum input voltage'!$C$9</c:f>
              <c:strCache>
                <c:ptCount val="1"/>
                <c:pt idx="0">
                  <c:v>Vin min (loss of reg)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xVal>
            <c:numRef>
              <c:f>'Minimum input voltage'!$B$10:$B$22</c:f>
              <c:numCache>
                <c:formatCode>General</c:formatCode>
                <c:ptCount val="13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2.5</c:v>
                </c:pt>
                <c:pt idx="11">
                  <c:v>2.8</c:v>
                </c:pt>
                <c:pt idx="12">
                  <c:v>3</c:v>
                </c:pt>
              </c:numCache>
            </c:numRef>
          </c:xVal>
          <c:yVal>
            <c:numRef>
              <c:f>'Minimum input voltage'!$C$10:$C$22</c:f>
              <c:numCache>
                <c:formatCode>0.00</c:formatCode>
                <c:ptCount val="13"/>
                <c:pt idx="0">
                  <c:v>5.1946391752577323</c:v>
                </c:pt>
                <c:pt idx="1">
                  <c:v>5.2346391752577324</c:v>
                </c:pt>
                <c:pt idx="2">
                  <c:v>5.3546391752577325</c:v>
                </c:pt>
                <c:pt idx="3">
                  <c:v>5.4746391752577326</c:v>
                </c:pt>
                <c:pt idx="4">
                  <c:v>5.5546391752577327</c:v>
                </c:pt>
                <c:pt idx="5">
                  <c:v>5.6346391752577318</c:v>
                </c:pt>
                <c:pt idx="6">
                  <c:v>5.7546391752577328</c:v>
                </c:pt>
                <c:pt idx="7">
                  <c:v>5.874639175257732</c:v>
                </c:pt>
                <c:pt idx="8">
                  <c:v>5.9546391752577321</c:v>
                </c:pt>
                <c:pt idx="9">
                  <c:v>6.0346391752577322</c:v>
                </c:pt>
                <c:pt idx="10">
                  <c:v>6.1546391752577323</c:v>
                </c:pt>
                <c:pt idx="11">
                  <c:v>6.2746391752577324</c:v>
                </c:pt>
                <c:pt idx="12">
                  <c:v>6.3546391752577325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720768"/>
        <c:axId val="94147712"/>
      </c:scatterChart>
      <c:valAx>
        <c:axId val="162720768"/>
        <c:scaling>
          <c:orientation val="minMax"/>
          <c:max val="3.0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Iout (A)</a:t>
                </a:r>
              </a:p>
            </c:rich>
          </c:tx>
          <c:layout>
            <c:manualLayout>
              <c:xMode val="edge"/>
              <c:yMode val="edge"/>
              <c:x val="0.48072313914497344"/>
              <c:y val="0.945937652930840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94147712"/>
        <c:crosses val="autoZero"/>
        <c:crossBetween val="midCat"/>
        <c:majorUnit val="0.2"/>
        <c:minorUnit val="0.1"/>
      </c:valAx>
      <c:valAx>
        <c:axId val="941477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Vin (V)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6272076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6358169641606246"/>
          <c:y val="0.45703854221143175"/>
          <c:w val="0.26141171855297446"/>
          <c:h val="0.12858957029863277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583268</xdr:colOff>
      <xdr:row>19</xdr:row>
      <xdr:rowOff>9525</xdr:rowOff>
    </xdr:from>
    <xdr:to>
      <xdr:col>17</xdr:col>
      <xdr:colOff>1095935</xdr:colOff>
      <xdr:row>35</xdr:row>
      <xdr:rowOff>184338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566459</xdr:colOff>
      <xdr:row>0</xdr:row>
      <xdr:rowOff>0</xdr:rowOff>
    </xdr:from>
    <xdr:to>
      <xdr:col>17</xdr:col>
      <xdr:colOff>1075765</xdr:colOff>
      <xdr:row>19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1070164</xdr:colOff>
      <xdr:row>19</xdr:row>
      <xdr:rowOff>10084</xdr:rowOff>
    </xdr:from>
    <xdr:to>
      <xdr:col>26</xdr:col>
      <xdr:colOff>1008531</xdr:colOff>
      <xdr:row>35</xdr:row>
      <xdr:rowOff>188819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1075206</xdr:colOff>
      <xdr:row>0</xdr:row>
      <xdr:rowOff>0</xdr:rowOff>
    </xdr:from>
    <xdr:to>
      <xdr:col>26</xdr:col>
      <xdr:colOff>1008531</xdr:colOff>
      <xdr:row>19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19210</xdr:colOff>
      <xdr:row>19</xdr:row>
      <xdr:rowOff>14327</xdr:rowOff>
    </xdr:from>
    <xdr:to>
      <xdr:col>12</xdr:col>
      <xdr:colOff>582707</xdr:colOff>
      <xdr:row>35</xdr:row>
      <xdr:rowOff>188818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22411</xdr:colOff>
      <xdr:row>0</xdr:row>
      <xdr:rowOff>8726</xdr:rowOff>
    </xdr:from>
    <xdr:to>
      <xdr:col>12</xdr:col>
      <xdr:colOff>582706</xdr:colOff>
      <xdr:row>19</xdr:row>
      <xdr:rowOff>19050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7</xdr:col>
      <xdr:colOff>526675</xdr:colOff>
      <xdr:row>36</xdr:row>
      <xdr:rowOff>132790</xdr:rowOff>
    </xdr:from>
    <xdr:ext cx="3318088" cy="280205"/>
    <xdr:sp macro="" textlink="">
      <xdr:nvSpPr>
        <xdr:cNvPr id="9" name="TextBox 8"/>
        <xdr:cNvSpPr txBox="1"/>
      </xdr:nvSpPr>
      <xdr:spPr>
        <a:xfrm>
          <a:off x="6327400" y="6533590"/>
          <a:ext cx="3318088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200" b="1"/>
            <a:t>Closed loop Bode plot (for phase margin reading)</a:t>
          </a:r>
        </a:p>
      </xdr:txBody>
    </xdr:sp>
    <xdr:clientData/>
  </xdr:oneCellAnchor>
  <xdr:oneCellAnchor>
    <xdr:from>
      <xdr:col>14</xdr:col>
      <xdr:colOff>0</xdr:colOff>
      <xdr:row>36</xdr:row>
      <xdr:rowOff>143996</xdr:rowOff>
    </xdr:from>
    <xdr:ext cx="2303131" cy="280205"/>
    <xdr:sp macro="" textlink="">
      <xdr:nvSpPr>
        <xdr:cNvPr id="10" name="TextBox 9"/>
        <xdr:cNvSpPr txBox="1"/>
      </xdr:nvSpPr>
      <xdr:spPr>
        <a:xfrm>
          <a:off x="10696575" y="6544796"/>
          <a:ext cx="2303131" cy="28020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200" b="0"/>
            <a:t>Compensator Bode plot (for info)</a:t>
          </a:r>
        </a:p>
      </xdr:txBody>
    </xdr:sp>
    <xdr:clientData/>
  </xdr:oneCellAnchor>
  <xdr:oneCellAnchor>
    <xdr:from>
      <xdr:col>17</xdr:col>
      <xdr:colOff>1844488</xdr:colOff>
      <xdr:row>36</xdr:row>
      <xdr:rowOff>139514</xdr:rowOff>
    </xdr:from>
    <xdr:ext cx="2184829" cy="280205"/>
    <xdr:sp macro="" textlink="">
      <xdr:nvSpPr>
        <xdr:cNvPr id="11" name="TextBox 10"/>
        <xdr:cNvSpPr txBox="1"/>
      </xdr:nvSpPr>
      <xdr:spPr>
        <a:xfrm>
          <a:off x="14341288" y="6540314"/>
          <a:ext cx="2184829" cy="28020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200" b="0"/>
            <a:t>Power stage Bode plot (for info)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5</xdr:row>
      <xdr:rowOff>123825</xdr:rowOff>
    </xdr:from>
    <xdr:to>
      <xdr:col>11</xdr:col>
      <xdr:colOff>85725</xdr:colOff>
      <xdr:row>24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semi.com/890100/Copy%20of%20NCV8901_DWS,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troduction"/>
      <sheetName val="2. Design Parameters"/>
      <sheetName val="3. Feedback Resistors"/>
      <sheetName val="3. Boost Inductor"/>
      <sheetName val="4. Current Sense Resistor"/>
      <sheetName val="5. Output Capacitors"/>
      <sheetName val="Input Capacitor"/>
      <sheetName val="6. Diode"/>
      <sheetName val="7. MOSFET"/>
      <sheetName val="8. Loop Compensation"/>
      <sheetName val="Design Information"/>
      <sheetName val="Calculations"/>
      <sheetName val="Sheet1"/>
    </sheetNames>
    <sheetDataSet>
      <sheetData sheetId="0" refreshError="1"/>
      <sheetData sheetId="1" refreshError="1"/>
      <sheetData sheetId="2" refreshError="1"/>
      <sheetData sheetId="3">
        <row r="12">
          <cell r="B12">
            <v>2.08E-6</v>
          </cell>
        </row>
      </sheetData>
      <sheetData sheetId="4" refreshError="1"/>
      <sheetData sheetId="5">
        <row r="15">
          <cell r="C15">
            <v>1.0416666666666666E-2</v>
          </cell>
        </row>
      </sheetData>
      <sheetData sheetId="6" refreshError="1"/>
      <sheetData sheetId="7" refreshError="1"/>
      <sheetData sheetId="8" refreshError="1"/>
      <sheetData sheetId="9">
        <row r="1">
          <cell r="AQ1" t="str">
            <v>°</v>
          </cell>
        </row>
        <row r="2">
          <cell r="Z2">
            <v>1</v>
          </cell>
          <cell r="AI2">
            <v>-0.23927531200898353</v>
          </cell>
        </row>
        <row r="3">
          <cell r="Z3">
            <v>1.0634378492473788</v>
          </cell>
          <cell r="AI3">
            <v>-0.25445422772829379</v>
          </cell>
        </row>
        <row r="4">
          <cell r="Z4">
            <v>1.1309000592118907</v>
          </cell>
          <cell r="AI4">
            <v>-0.27059602160855623</v>
          </cell>
        </row>
        <row r="5">
          <cell r="Z5">
            <v>1.2026419266820265</v>
          </cell>
          <cell r="AI5">
            <v>-0.28776176854376251</v>
          </cell>
        </row>
        <row r="6">
          <cell r="Z6">
            <v>1.278934943925458</v>
          </cell>
          <cell r="AI6">
            <v>-0.30601641626158638</v>
          </cell>
        </row>
        <row r="7">
          <cell r="Z7">
            <v>1.3600678260954062</v>
          </cell>
          <cell r="AI7">
            <v>-0.32542903067810408</v>
          </cell>
        </row>
        <row r="8">
          <cell r="Z8">
            <v>1.4463476038134566</v>
          </cell>
          <cell r="AI8">
            <v>-0.34607305675054162</v>
          </cell>
        </row>
        <row r="9">
          <cell r="Z9">
            <v>1.5381007850634825</v>
          </cell>
          <cell r="AI9">
            <v>-0.36802659579766672</v>
          </cell>
        </row>
        <row r="10">
          <cell r="Z10">
            <v>1.6356745907936145</v>
          </cell>
          <cell r="AI10">
            <v>-0.39137270031624344</v>
          </cell>
        </row>
        <row r="11">
          <cell r="Z11">
            <v>1.7394382689021479</v>
          </cell>
          <cell r="AI11">
            <v>-0.41619968738389718</v>
          </cell>
        </row>
        <row r="12">
          <cell r="Z12">
            <v>1.849784491579884</v>
          </cell>
          <cell r="AI12">
            <v>-0.44260147180396053</v>
          </cell>
        </row>
        <row r="13">
          <cell r="Z13">
            <v>1.967130841296868</v>
          </cell>
          <cell r="AI13">
            <v>-0.4706779202164183</v>
          </cell>
        </row>
        <row r="14">
          <cell r="Z14">
            <v>2.0919213910569279</v>
          </cell>
          <cell r="AI14">
            <v>-0.50053522747096824</v>
          </cell>
        </row>
        <row r="15">
          <cell r="Z15">
            <v>2.2246283849001642</v>
          </cell>
          <cell r="AI15">
            <v>-0.53228631663358184</v>
          </cell>
        </row>
        <row r="16">
          <cell r="Z16">
            <v>2.365754025012901</v>
          </cell>
          <cell r="AI16">
            <v>-0.56605126407666728</v>
          </cell>
        </row>
        <row r="17">
          <cell r="Z17">
            <v>2.5158323722080485</v>
          </cell>
          <cell r="AI17">
            <v>-0.60195775118496531</v>
          </cell>
        </row>
        <row r="18">
          <cell r="Z18">
            <v>2.6754313669678584</v>
          </cell>
          <cell r="AI18">
            <v>-0.64014154429451198</v>
          </cell>
        </row>
        <row r="19">
          <cell r="Z19">
            <v>2.8451549786972743</v>
          </cell>
          <cell r="AI19">
            <v>-0.68074700457035575</v>
          </cell>
        </row>
        <row r="20">
          <cell r="Z20">
            <v>3.0256454913213009</v>
          </cell>
          <cell r="AI20">
            <v>-0.72392762961934531</v>
          </cell>
        </row>
        <row r="21">
          <cell r="Z21">
            <v>3.2175859338757533</v>
          </cell>
          <cell r="AI21">
            <v>-0.7698466287279716</v>
          </cell>
        </row>
        <row r="22">
          <cell r="Z22">
            <v>3.42170266528945</v>
          </cell>
          <cell r="AI22">
            <v>-0.81867753370958052</v>
          </cell>
        </row>
        <row r="23">
          <cell r="Z23">
            <v>3.6387681231394358</v>
          </cell>
          <cell r="AI23">
            <v>-0.87060484744162547</v>
          </cell>
        </row>
        <row r="24">
          <cell r="Z24">
            <v>3.8696037467813236</v>
          </cell>
          <cell r="AI24">
            <v>-0.92582473226935946</v>
          </cell>
        </row>
        <row r="25">
          <cell r="Z25">
            <v>4.1150830859167291</v>
          </cell>
          <cell r="AI25">
            <v>-0.98454574054702648</v>
          </cell>
        </row>
        <row r="26">
          <cell r="Z26">
            <v>4.376135106361553</v>
          </cell>
          <cell r="AI26">
            <v>-1.046989589679993</v>
          </cell>
        </row>
        <row r="27">
          <cell r="Z27">
            <v>4.6537477055250784</v>
          </cell>
          <cell r="AI27">
            <v>-1.1133919841180082</v>
          </cell>
        </row>
        <row r="28">
          <cell r="Z28">
            <v>4.9489714509035139</v>
          </cell>
          <cell r="AI28">
            <v>-1.184003486830947</v>
          </cell>
        </row>
        <row r="29">
          <cell r="Z29">
            <v>5.2629235557355134</v>
          </cell>
          <cell r="AI29">
            <v>-1.25909044286813</v>
          </cell>
        </row>
        <row r="30">
          <cell r="Z30">
            <v>5.5967921068647417</v>
          </cell>
          <cell r="AI30">
            <v>-1.3389359576592914</v>
          </cell>
        </row>
        <row r="31">
          <cell r="Z31">
            <v>5.9518405608089449</v>
          </cell>
          <cell r="AI31">
            <v>-1.423840932754149</v>
          </cell>
        </row>
        <row r="32">
          <cell r="Z32">
            <v>6.3294125250499764</v>
          </cell>
          <cell r="AI32">
            <v>-1.5141251617122169</v>
          </cell>
        </row>
        <row r="33">
          <cell r="Z33">
            <v>6.7309368426385694</v>
          </cell>
          <cell r="AI33">
            <v>-1.6101284888399865</v>
          </cell>
        </row>
        <row r="34">
          <cell r="Z34">
            <v>7.1579329993555039</v>
          </cell>
          <cell r="AI34">
            <v>-1.7122120334188695</v>
          </cell>
        </row>
        <row r="35">
          <cell r="Z35">
            <v>7.6120168738914558</v>
          </cell>
          <cell r="AI35">
            <v>-1.820759481966252</v>
          </cell>
        </row>
        <row r="36">
          <cell r="Z36">
            <v>8.0949068528058863</v>
          </cell>
          <cell r="AI36">
            <v>-1.9361784509111435</v>
          </cell>
        </row>
        <row r="37">
          <cell r="Z37">
            <v>8.6084303334057619</v>
          </cell>
          <cell r="AI37">
            <v>-2.0589019218305231</v>
          </cell>
        </row>
        <row r="38">
          <cell r="Z38">
            <v>9.1545306391529166</v>
          </cell>
          <cell r="AI38">
            <v>-2.1893897510670457</v>
          </cell>
        </row>
        <row r="39">
          <cell r="Z39">
            <v>9.7352743737700074</v>
          </cell>
          <cell r="AI39">
            <v>-2.3281302551108847</v>
          </cell>
        </row>
        <row r="40">
          <cell r="Z40">
            <v>10.352859241875105</v>
          </cell>
          <cell r="AI40">
            <v>-2.4756418725558538</v>
          </cell>
        </row>
        <row r="41">
          <cell r="Z41">
            <v>11.009622365740512</v>
          </cell>
          <cell r="AI41">
            <v>-2.6324749027012446</v>
          </cell>
        </row>
        <row r="42">
          <cell r="Z42">
            <v>11.708049129648925</v>
          </cell>
          <cell r="AI42">
            <v>-2.7992133199336693</v>
          </cell>
        </row>
        <row r="43">
          <cell r="Z43">
            <v>12.4507825853165</v>
          </cell>
          <cell r="AI43">
            <v>-2.9764766618443934</v>
          </cell>
        </row>
        <row r="44">
          <cell r="Z44">
            <v>13.240633453975693</v>
          </cell>
          <cell r="AI44">
            <v>-3.164921987570589</v>
          </cell>
        </row>
        <row r="45">
          <cell r="Z45">
            <v>14.080590762968805</v>
          </cell>
          <cell r="AI45">
            <v>-3.3652459010351654</v>
          </cell>
        </row>
        <row r="46">
          <cell r="Z46">
            <v>14.973833157104059</v>
          </cell>
          <cell r="AI46">
            <v>-3.5781866315330149</v>
          </cell>
        </row>
        <row r="47">
          <cell r="Z47">
            <v>15.923740927579823</v>
          </cell>
          <cell r="AI47">
            <v>-3.804526161393651</v>
          </cell>
        </row>
        <row r="48">
          <cell r="Z48">
            <v>16.933908803997952</v>
          </cell>
          <cell r="AI48">
            <v>-4.0450923871503175</v>
          </cell>
        </row>
        <row r="49">
          <cell r="Z49">
            <v>18.008159557874837</v>
          </cell>
          <cell r="AI49">
            <v>-4.3007612966594388</v>
          </cell>
        </row>
        <row r="50">
          <cell r="Z50">
            <v>19.150558469130036</v>
          </cell>
          <cell r="AI50">
            <v>-4.5724591398221559</v>
          </cell>
        </row>
        <row r="51">
          <cell r="Z51">
            <v>20.365428710297824</v>
          </cell>
          <cell r="AI51">
            <v>-4.8611645648267992</v>
          </cell>
        </row>
        <row r="52">
          <cell r="Z52">
            <v>21.657367706679931</v>
          </cell>
          <cell r="AI52">
            <v>-5.1679106850031022</v>
          </cell>
        </row>
        <row r="53">
          <cell r="Z53">
            <v>23.031264534351347</v>
          </cell>
          <cell r="AI53">
            <v>-5.4937870332934695</v>
          </cell>
        </row>
        <row r="54">
          <cell r="Z54">
            <v>24.492318421858034</v>
          </cell>
          <cell r="AI54">
            <v>-5.8399413518123824</v>
          </cell>
        </row>
        <row r="55">
          <cell r="Z55">
            <v>26.046058425622668</v>
          </cell>
          <cell r="AI55">
            <v>-6.2075811528007314</v>
          </cell>
        </row>
        <row r="56">
          <cell r="Z56">
            <v>27.698364353515743</v>
          </cell>
          <cell r="AI56">
            <v>-6.5979749742753002</v>
          </cell>
        </row>
        <row r="57">
          <cell r="Z57">
            <v>29.45548901577305</v>
          </cell>
          <cell r="AI57">
            <v>-7.0124532386473106</v>
          </cell>
        </row>
        <row r="58">
          <cell r="Z58">
            <v>31.324081887463471</v>
          </cell>
          <cell r="AI58">
            <v>-7.4524086053463705</v>
          </cell>
        </row>
        <row r="59">
          <cell r="Z59">
            <v>33.311214272052936</v>
          </cell>
          <cell r="AI59">
            <v>-7.9192956889129551</v>
          </cell>
        </row>
        <row r="60">
          <cell r="Z60">
            <v>35.424406061290533</v>
          </cell>
          <cell r="AI60">
            <v>-8.4146299920454517</v>
          </cell>
        </row>
        <row r="61">
          <cell r="Z61">
            <v>37.67165419268462</v>
          </cell>
          <cell r="AI61">
            <v>-8.9399858787311821</v>
          </cell>
        </row>
        <row r="62">
          <cell r="Z62">
            <v>40.061462912259522</v>
          </cell>
          <cell r="AI62">
            <v>-9.4969933860733207</v>
          </cell>
        </row>
        <row r="63">
          <cell r="Z63">
            <v>42.602875957116908</v>
          </cell>
          <cell r="AI63">
            <v>-10.087333645138447</v>
          </cell>
        </row>
        <row r="64">
          <cell r="Z64">
            <v>45.305510779589277</v>
          </cell>
          <cell r="AI64">
            <v>-10.71273265184063</v>
          </cell>
        </row>
        <row r="65">
          <cell r="Z65">
            <v>48.179594942500358</v>
          </cell>
          <cell r="AI65">
            <v>-11.374953099657228</v>
          </cell>
        </row>
        <row r="66">
          <cell r="Z66">
            <v>51.236004823262483</v>
          </cell>
          <cell r="AI66">
            <v>-12.075783958499066</v>
          </cell>
        </row>
        <row r="67">
          <cell r="Z67">
            <v>54.486306773278585</v>
          </cell>
          <cell r="AI67">
            <v>-12.817027460634787</v>
          </cell>
        </row>
        <row r="68">
          <cell r="Z68">
            <v>57.94280088840825</v>
          </cell>
          <cell r="AI68">
            <v>-13.600483138279156</v>
          </cell>
        </row>
        <row r="69">
          <cell r="Z69">
            <v>61.61856755613799</v>
          </cell>
          <cell r="AI69">
            <v>-14.427928552311434</v>
          </cell>
        </row>
        <row r="70">
          <cell r="Z70">
            <v>65.527516955603716</v>
          </cell>
          <cell r="AI70">
            <v>-15.301096362582202</v>
          </cell>
        </row>
        <row r="71">
          <cell r="Z71">
            <v>69.684441697788372</v>
          </cell>
          <cell r="AI71">
            <v>-16.221647423442462</v>
          </cell>
        </row>
        <row r="72">
          <cell r="Z72">
            <v>74.105072805100434</v>
          </cell>
          <cell r="AI72">
            <v>-17.191139650437155</v>
          </cell>
        </row>
        <row r="73">
          <cell r="Z73">
            <v>78.806139242176371</v>
          </cell>
          <cell r="AI73">
            <v>-18.210992503162743</v>
          </cell>
        </row>
        <row r="74">
          <cell r="Z74">
            <v>83.805431223189501</v>
          </cell>
          <cell r="AI74">
            <v>-19.282447072840149</v>
          </cell>
        </row>
        <row r="75">
          <cell r="Z75">
            <v>89.121867535237712</v>
          </cell>
          <cell r="AI75">
            <v>-20.406521958198322</v>
          </cell>
        </row>
        <row r="76">
          <cell r="Z76">
            <v>94.775567132582992</v>
          </cell>
          <cell r="AI76">
            <v>-21.583965364858773</v>
          </cell>
        </row>
        <row r="77">
          <cell r="Z77">
            <v>100.78792527267464</v>
          </cell>
          <cell r="AI77">
            <v>-22.81520417296024</v>
          </cell>
        </row>
        <row r="78">
          <cell r="Z78">
            <v>107.18169448207877</v>
          </cell>
          <cell r="AI78">
            <v>-24.100291081113195</v>
          </cell>
        </row>
        <row r="79">
          <cell r="Z79">
            <v>113.98107065871142</v>
          </cell>
          <cell r="AI79">
            <v>-25.438851339921477</v>
          </cell>
        </row>
        <row r="80">
          <cell r="Z80">
            <v>121.21178463621371</v>
          </cell>
          <cell r="AI80">
            <v>-26.830031013502186</v>
          </cell>
        </row>
        <row r="81">
          <cell r="Z81">
            <v>128.90119955697148</v>
          </cell>
          <cell r="AI81">
            <v>-28.2724491196645</v>
          </cell>
        </row>
        <row r="82">
          <cell r="Z82">
            <v>137.07841442227294</v>
          </cell>
          <cell r="AI82">
            <v>-29.764156354399585</v>
          </cell>
        </row>
        <row r="83">
          <cell r="Z83">
            <v>145.77437421146283</v>
          </cell>
          <cell r="AI83">
            <v>-31.30260335043091</v>
          </cell>
        </row>
        <row r="84">
          <cell r="Z84">
            <v>155.02198698682062</v>
          </cell>
          <cell r="AI84">
            <v>-32.884621494262198</v>
          </cell>
        </row>
        <row r="85">
          <cell r="Z85">
            <v>164.85624842731968</v>
          </cell>
          <cell r="AI85">
            <v>-34.506419175507403</v>
          </cell>
        </row>
        <row r="86">
          <cell r="Z86">
            <v>175.3143742625403</v>
          </cell>
          <cell r="AI86">
            <v>-36.163595922812732</v>
          </cell>
        </row>
        <row r="87">
          <cell r="Z87">
            <v>186.43594110790573</v>
          </cell>
          <cell r="AI87">
            <v>-37.851176172540072</v>
          </cell>
        </row>
        <row r="88">
          <cell r="Z88">
            <v>198.26303623420247</v>
          </cell>
          <cell r="AI88">
            <v>-39.563663433664836</v>
          </cell>
        </row>
        <row r="89">
          <cell r="Z89">
            <v>210.84041683815525</v>
          </cell>
          <cell r="AI89">
            <v>-41.295114409760536</v>
          </cell>
        </row>
        <row r="90">
          <cell r="Z90">
            <v>224.21567941678887</v>
          </cell>
          <cell r="AI90">
            <v>-43.039231312269678</v>
          </cell>
        </row>
        <row r="91">
          <cell r="Z91">
            <v>238.43943988652958</v>
          </cell>
          <cell r="AI91">
            <v>-44.789469277411179</v>
          </cell>
        </row>
        <row r="92">
          <cell r="Z92">
            <v>253.56552512868072</v>
          </cell>
          <cell r="AI92">
            <v>-46.539154628138981</v>
          </cell>
        </row>
        <row r="93">
          <cell r="Z93">
            <v>269.65117668612646</v>
          </cell>
          <cell r="AI93">
            <v>-48.281608843558757</v>
          </cell>
        </row>
        <row r="94">
          <cell r="Z94">
            <v>286.75726738211927</v>
          </cell>
          <cell r="AI94">
            <v>-50.010272623071856</v>
          </cell>
        </row>
        <row r="95">
          <cell r="Z95">
            <v>304.94853168089651</v>
          </cell>
          <cell r="AI95">
            <v>-51.71882442373402</v>
          </cell>
        </row>
        <row r="96">
          <cell r="Z96">
            <v>324.29381066187881</v>
          </cell>
          <cell r="AI96">
            <v>-53.401288308039852</v>
          </cell>
        </row>
        <row r="97">
          <cell r="Z97">
            <v>344.8663125345048</v>
          </cell>
          <cell r="AI97">
            <v>-55.05212680522385</v>
          </cell>
        </row>
        <row r="98">
          <cell r="Z98">
            <v>366.74388967956821</v>
          </cell>
          <cell r="AI98">
            <v>-56.666315651713774</v>
          </cell>
        </row>
        <row r="99">
          <cell r="Z99">
            <v>390.00933326545766</v>
          </cell>
          <cell r="AI99">
            <v>-58.239398595228124</v>
          </cell>
        </row>
        <row r="100">
          <cell r="Z100">
            <v>414.75068655422291</v>
          </cell>
          <cell r="AI100">
            <v>-59.767521775892071</v>
          </cell>
        </row>
        <row r="101">
          <cell r="Z101">
            <v>441.06157808309626</v>
          </cell>
          <cell r="AI101">
            <v>-61.247448406705416</v>
          </cell>
        </row>
        <row r="102">
          <cell r="Z102">
            <v>469.04157598234281</v>
          </cell>
          <cell r="AI102">
            <v>-62.676555467625604</v>
          </cell>
        </row>
        <row r="103">
          <cell r="Z103">
            <v>498.79656477026373</v>
          </cell>
          <cell r="AI103">
            <v>-64.052814846134225</v>
          </cell>
        </row>
        <row r="104">
          <cell r="Z104">
            <v>530.4391460512702</v>
          </cell>
          <cell r="AI104">
            <v>-65.374761786953115</v>
          </cell>
        </row>
        <row r="105">
          <cell r="Z105">
            <v>564.08906463337905</v>
          </cell>
          <cell r="AI105">
            <v>-66.641453673345225</v>
          </cell>
        </row>
        <row r="106">
          <cell r="Z106">
            <v>599.87366167768641</v>
          </cell>
          <cell r="AI106">
            <v>-67.852422094975836</v>
          </cell>
        </row>
        <row r="107">
          <cell r="Z107">
            <v>637.92835659466812</v>
          </cell>
          <cell r="AI107">
            <v>-69.00762091829327</v>
          </cell>
        </row>
        <row r="108">
          <cell r="Z108">
            <v>678.39715951094945</v>
          </cell>
          <cell r="AI108">
            <v>-70.107372723387442</v>
          </cell>
        </row>
        <row r="109">
          <cell r="Z109">
            <v>721.43321624585462</v>
          </cell>
          <cell r="AI109">
            <v>-71.152315560209431</v>
          </cell>
        </row>
        <row r="110">
          <cell r="Z110">
            <v>767.19938786011153</v>
          </cell>
          <cell r="AI110">
            <v>-72.143351551585368</v>
          </cell>
        </row>
        <row r="111">
          <cell r="Z111">
            <v>815.86886696986198</v>
          </cell>
          <cell r="AI111">
            <v>-73.081598464030833</v>
          </cell>
        </row>
        <row r="112">
          <cell r="Z112">
            <v>867.62583315832671</v>
          </cell>
          <cell r="AI112">
            <v>-73.968345002142044</v>
          </cell>
        </row>
        <row r="113">
          <cell r="Z113">
            <v>922.66614996535543</v>
          </cell>
          <cell r="AI113">
            <v>-74.805010270607582</v>
          </cell>
        </row>
        <row r="114">
          <cell r="Z114">
            <v>981.19810609251715</v>
          </cell>
          <cell r="AI114">
            <v>-75.593107594085268</v>
          </cell>
        </row>
        <row r="115">
          <cell r="Z115">
            <v>1043.443203628628</v>
          </cell>
          <cell r="AI115">
            <v>-76.334212688044772</v>
          </cell>
        </row>
        <row r="116">
          <cell r="Z116">
            <v>1109.6369962786232</v>
          </cell>
          <cell r="AI116">
            <v>-77.029936028281867</v>
          </cell>
        </row>
        <row r="117">
          <cell r="Z117">
            <v>1180.0299807678607</v>
          </cell>
          <cell r="AI117">
            <v>-77.681899166166332</v>
          </cell>
        </row>
        <row r="118">
          <cell r="Z118">
            <v>1254.8885447951977</v>
          </cell>
          <cell r="AI118">
            <v>-78.291714673095356</v>
          </cell>
        </row>
        <row r="119">
          <cell r="Z119">
            <v>1334.4959751221782</v>
          </cell>
          <cell r="AI119">
            <v>-78.86096936344515</v>
          </cell>
        </row>
        <row r="120">
          <cell r="Z120">
            <v>1419.1535296132129</v>
          </cell>
          <cell r="AI120">
            <v>-79.391210433554718</v>
          </cell>
        </row>
        <row r="121">
          <cell r="Z121">
            <v>1509.1815772837017</v>
          </cell>
          <cell r="AI121">
            <v>-79.883934158888508</v>
          </cell>
        </row>
        <row r="122">
          <cell r="Z122">
            <v>1604.9208106703452</v>
          </cell>
          <cell r="AI122">
            <v>-80.340576807448983</v>
          </cell>
        </row>
        <row r="123">
          <cell r="Z123">
            <v>1706.7335351116335</v>
          </cell>
          <cell r="AI123">
            <v>-80.762507450733835</v>
          </cell>
        </row>
        <row r="124">
          <cell r="Z124">
            <v>1815.0050398174897</v>
          </cell>
          <cell r="AI124">
            <v>-81.151022380927287</v>
          </cell>
        </row>
        <row r="125">
          <cell r="Z125">
            <v>1930.1450559166665</v>
          </cell>
          <cell r="AI125">
            <v>-81.507340872261963</v>
          </cell>
        </row>
        <row r="126">
          <cell r="Z126">
            <v>2052.58930699948</v>
          </cell>
          <cell r="AI126">
            <v>-81.832602053935204</v>
          </cell>
        </row>
        <row r="127">
          <cell r="Z127">
            <v>2182.8011580236971</v>
          </cell>
          <cell r="AI127">
            <v>-82.127862690454464</v>
          </cell>
        </row>
        <row r="128">
          <cell r="Z128">
            <v>2321.2733688234066</v>
          </cell>
          <cell r="AI128">
            <v>-82.394095692125092</v>
          </cell>
        </row>
        <row r="129">
          <cell r="Z129">
            <v>2468.5299588567814</v>
          </cell>
          <cell r="AI129">
            <v>-82.632189203144534</v>
          </cell>
        </row>
        <row r="130">
          <cell r="Z130">
            <v>2625.1281902493761</v>
          </cell>
          <cell r="AI130">
            <v>-82.842946137261421</v>
          </cell>
        </row>
        <row r="131">
          <cell r="Z131">
            <v>2791.6606766374607</v>
          </cell>
          <cell r="AI131">
            <v>-83.027084051166227</v>
          </cell>
        </row>
        <row r="132">
          <cell r="Z132">
            <v>2968.757625791824</v>
          </cell>
          <cell r="AI132">
            <v>-83.185235263807513</v>
          </cell>
        </row>
        <row r="133">
          <cell r="Z133">
            <v>3157.0892245088098</v>
          </cell>
          <cell r="AI133">
            <v>-83.317947145819645</v>
          </cell>
        </row>
        <row r="134">
          <cell r="Z134">
            <v>3357.3681747937244</v>
          </cell>
          <cell r="AI134">
            <v>-83.425682517438872</v>
          </cell>
        </row>
        <row r="135">
          <cell r="Z135">
            <v>3570.3523909342362</v>
          </cell>
          <cell r="AI135">
            <v>-83.508820105895026</v>
          </cell>
        </row>
        <row r="136">
          <cell r="Z136">
            <v>3796.8478676703417</v>
          </cell>
          <cell r="AI136">
            <v>-83.567655024558576</v>
          </cell>
        </row>
        <row r="137">
          <cell r="Z137">
            <v>4037.7117303148448</v>
          </cell>
          <cell r="AI137">
            <v>-83.602399246344902</v>
          </cell>
        </row>
        <row r="138">
          <cell r="Z138">
            <v>4293.8554783669315</v>
          </cell>
          <cell r="AI138">
            <v>-83.613182053292022</v>
          </cell>
        </row>
        <row r="139">
          <cell r="Z139">
            <v>4566.248434893605</v>
          </cell>
          <cell r="AI139">
            <v>-83.600050453082403</v>
          </cell>
        </row>
        <row r="140">
          <cell r="Z140">
            <v>4855.9214147324665</v>
          </cell>
          <cell r="AI140">
            <v>-83.5629695618249</v>
          </cell>
        </row>
        <row r="141">
          <cell r="Z141">
            <v>5163.9706253973836</v>
          </cell>
          <cell r="AI141">
            <v>-83.5018229609027</v>
          </cell>
        </row>
        <row r="142">
          <cell r="Z142">
            <v>5491.5618154492358</v>
          </cell>
          <cell r="AI142">
            <v>-83.416413044366493</v>
          </cell>
        </row>
        <row r="143">
          <cell r="Z143">
            <v>5839.9346860303567</v>
          </cell>
          <cell r="AI143">
            <v>-83.306461382467688</v>
          </cell>
        </row>
        <row r="144">
          <cell r="Z144">
            <v>6210.4075822572904</v>
          </cell>
          <cell r="AI144">
            <v>-83.171609136728549</v>
          </cell>
        </row>
        <row r="145">
          <cell r="Z145">
            <v>6604.3824822253073</v>
          </cell>
          <cell r="AI145">
            <v>-83.011417572692821</v>
          </cell>
        </row>
        <row r="146">
          <cell r="Z146">
            <v>7023.3503025047467</v>
          </cell>
          <cell r="AI146">
            <v>-82.825368728446676</v>
          </cell>
        </row>
        <row r="147">
          <cell r="Z147">
            <v>7468.8965402065769</v>
          </cell>
          <cell r="AI147">
            <v>-82.612866310399383</v>
          </cell>
        </row>
        <row r="148">
          <cell r="Z148">
            <v>7942.7072729684578</v>
          </cell>
          <cell r="AI148">
            <v>-82.373236902914059</v>
          </cell>
        </row>
        <row r="149">
          <cell r="Z149">
            <v>8446.5755395671058</v>
          </cell>
          <cell r="AI149">
            <v>-82.10573159540364</v>
          </cell>
        </row>
        <row r="150">
          <cell r="Z150">
            <v>8982.4081253027471</v>
          </cell>
          <cell r="AI150">
            <v>-81.809528149658718</v>
          </cell>
        </row>
        <row r="151">
          <cell r="Z151">
            <v>9552.2327778341514</v>
          </cell>
          <cell r="AI151">
            <v>-81.483733851571529</v>
          </cell>
        </row>
        <row r="152">
          <cell r="Z152">
            <v>10158.205880770249</v>
          </cell>
          <cell r="AI152">
            <v>-81.127389215123486</v>
          </cell>
        </row>
        <row r="153">
          <cell r="Z153">
            <v>10802.620614058389</v>
          </cell>
          <cell r="AI153">
            <v>-80.739472732408217</v>
          </cell>
        </row>
        <row r="154">
          <cell r="Z154">
            <v>11487.915632049675</v>
          </cell>
          <cell r="AI154">
            <v>-80.318906891292016</v>
          </cell>
        </row>
        <row r="155">
          <cell r="Z155">
            <v>12216.684292082227</v>
          </cell>
          <cell r="AI155">
            <v>-79.864565711511219</v>
          </cell>
        </row>
        <row r="156">
          <cell r="Z156">
            <v>12991.684468506162</v>
          </cell>
          <cell r="AI156">
            <v>-79.375284079672412</v>
          </cell>
        </row>
        <row r="157">
          <cell r="Z157">
            <v>13815.848989288772</v>
          </cell>
          <cell r="AI157">
            <v>-78.849869192377128</v>
          </cell>
        </row>
        <row r="158">
          <cell r="Z158">
            <v>14692.296734695852</v>
          </cell>
          <cell r="AI158">
            <v>-78.287114442571095</v>
          </cell>
        </row>
        <row r="159">
          <cell r="Z159">
            <v>15624.344440049217</v>
          </cell>
          <cell r="AI159">
            <v>-77.685816104547811</v>
          </cell>
        </row>
        <row r="160">
          <cell r="Z160">
            <v>16615.519247226184</v>
          </cell>
          <cell r="AI160">
            <v>-77.0447931842522</v>
          </cell>
        </row>
        <row r="161">
          <cell r="Z161">
            <v>17669.572052398642</v>
          </cell>
          <cell r="AI161">
            <v>-76.362910799144842</v>
          </cell>
        </row>
        <row r="162">
          <cell r="Z162">
            <v>18790.49170052441</v>
          </cell>
          <cell r="AI162">
            <v>-75.639107430344211</v>
          </cell>
        </row>
        <row r="163">
          <cell r="Z163">
            <v>19982.5200803064</v>
          </cell>
          <cell r="AI163">
            <v>-74.872426342542155</v>
          </cell>
        </row>
        <row r="164">
          <cell r="Z164">
            <v>21250.168176743602</v>
          </cell>
          <cell r="AI164">
            <v>-74.062051386930293</v>
          </cell>
        </row>
        <row r="165">
          <cell r="Z165">
            <v>22598.233142021272</v>
          </cell>
          <cell r="AI165">
            <v>-73.207347281315336</v>
          </cell>
        </row>
        <row r="166">
          <cell r="Z166">
            <v>24031.816449341983</v>
          </cell>
          <cell r="AI166">
            <v>-72.307904292235307</v>
          </cell>
        </row>
        <row r="167">
          <cell r="Z167">
            <v>25556.343198396022</v>
          </cell>
          <cell r="AI167">
            <v>-71.363587020038352</v>
          </cell>
        </row>
        <row r="168">
          <cell r="Z168">
            <v>27177.582645530147</v>
          </cell>
          <cell r="AI168">
            <v>-70.374586706121903</v>
          </cell>
        </row>
        <row r="169">
          <cell r="Z169">
            <v>28901.670036305419</v>
          </cell>
          <cell r="AI169">
            <v>-69.341476143040538</v>
          </cell>
        </row>
        <row r="170">
          <cell r="Z170">
            <v>30735.129823066054</v>
          </cell>
          <cell r="AI170">
            <v>-68.265265880886076</v>
          </cell>
        </row>
        <row r="171">
          <cell r="Z171">
            <v>32684.900355380338</v>
          </cell>
          <cell r="AI171">
            <v>-67.147460003989934</v>
          </cell>
        </row>
        <row r="172">
          <cell r="Z172">
            <v>34758.360136790499</v>
          </cell>
          <cell r="AI172">
            <v>-65.99010932804147</v>
          </cell>
        </row>
        <row r="173">
          <cell r="Z173">
            <v>36963.355747234389</v>
          </cell>
          <cell r="AI173">
            <v>-64.795859478000963</v>
          </cell>
        </row>
        <row r="174">
          <cell r="Z174">
            <v>39308.231536804677</v>
          </cell>
          <cell r="AI174">
            <v>-63.567991001218999</v>
          </cell>
        </row>
        <row r="175">
          <cell r="Z175">
            <v>41801.861203217486</v>
          </cell>
          <cell r="AI175">
            <v>-62.31044850477452</v>
          </cell>
        </row>
        <row r="176">
          <cell r="Z176">
            <v>44453.681372487059</v>
          </cell>
          <cell r="AI176">
            <v>-61.027855839467477</v>
          </cell>
        </row>
        <row r="177">
          <cell r="Z177">
            <v>47273.727309885995</v>
          </cell>
          <cell r="AI177">
            <v>-59.725514635927944</v>
          </cell>
        </row>
        <row r="178">
          <cell r="Z178">
            <v>50272.670896332245</v>
          </cell>
          <cell r="AI178">
            <v>-58.409384063545794</v>
          </cell>
        </row>
        <row r="179">
          <cell r="Z179">
            <v>53461.861013916772</v>
          </cell>
          <cell r="AI179">
            <v>-57.086040533777485</v>
          </cell>
        </row>
        <row r="180">
          <cell r="Z180">
            <v>56853.366493401947</v>
          </cell>
          <cell r="AI180">
            <v>-55.762617171165033</v>
          </cell>
        </row>
        <row r="181">
          <cell r="Z181">
            <v>60460.02178621637</v>
          </cell>
          <cell r="AI181">
            <v>-54.446724151684151</v>
          </cell>
        </row>
        <row r="182">
          <cell r="Z182">
            <v>64295.47553378361</v>
          </cell>
          <cell r="AI182">
            <v>-53.146352344260698</v>
          </cell>
        </row>
        <row r="183">
          <cell r="Z183">
            <v>68374.242217984312</v>
          </cell>
          <cell r="AI183">
            <v>-51.869763947058459</v>
          </cell>
        </row>
        <row r="184">
          <cell r="Z184">
            <v>72711.757088212587</v>
          </cell>
          <cell r="AI184">
            <v>-50.62537483873875</v>
          </cell>
        </row>
        <row r="185">
          <cell r="Z185">
            <v>77324.434572886516</v>
          </cell>
          <cell r="AI185">
            <v>-49.421634037211462</v>
          </cell>
        </row>
        <row r="186">
          <cell r="Z186">
            <v>82229.730396460247</v>
          </cell>
          <cell r="AI186">
            <v>-48.266905885579291</v>
          </cell>
        </row>
        <row r="187">
          <cell r="Z187">
            <v>87446.207637003507</v>
          </cell>
          <cell r="AI187">
            <v>-47.169360335137043</v>
          </cell>
        </row>
        <row r="188">
          <cell r="Z188">
            <v>92993.606974334747</v>
          </cell>
          <cell r="AI188">
            <v>-46.136875999393219</v>
          </cell>
        </row>
        <row r="189">
          <cell r="Z189">
            <v>98892.921394542427</v>
          </cell>
          <cell r="AI189">
            <v>-45.176959599117851</v>
          </cell>
        </row>
        <row r="190">
          <cell r="Z190">
            <v>105166.47563360249</v>
          </cell>
          <cell r="AI190">
            <v>-44.296684134785608</v>
          </cell>
        </row>
        <row r="191">
          <cell r="Z191">
            <v>111838.01066072512</v>
          </cell>
          <cell r="AI191">
            <v>-43.50264675564101</v>
          </cell>
        </row>
        <row r="192">
          <cell r="Z192">
            <v>118932.77352114675</v>
          </cell>
          <cell r="AI192">
            <v>-42.800945983951806</v>
          </cell>
        </row>
        <row r="193">
          <cell r="Z193">
            <v>126477.61287835392</v>
          </cell>
          <cell r="AI193">
            <v>-42.197176813222654</v>
          </cell>
        </row>
        <row r="194">
          <cell r="Z194">
            <v>134501.0806172993</v>
          </cell>
          <cell r="AI194">
            <v>-41.696441306611348</v>
          </cell>
        </row>
        <row r="195">
          <cell r="Z195">
            <v>143033.53989310883</v>
          </cell>
          <cell r="AI195">
            <v>-41.303371711348923</v>
          </cell>
        </row>
        <row r="196">
          <cell r="Z196">
            <v>152107.28003416685</v>
          </cell>
          <cell r="AI196">
            <v>-41.022162773651218</v>
          </cell>
        </row>
        <row r="197">
          <cell r="Z197">
            <v>161756.63873440344</v>
          </cell>
          <cell r="AI197">
            <v>-40.856609854514879</v>
          </cell>
        </row>
        <row r="198">
          <cell r="Z198">
            <v>172018.13199719929</v>
          </cell>
          <cell r="AI198">
            <v>-40.810149560286554</v>
          </cell>
        </row>
        <row r="199">
          <cell r="Z199">
            <v>182930.59232265301</v>
          </cell>
          <cell r="AI199">
            <v>-40.885899856543205</v>
          </cell>
        </row>
        <row r="200">
          <cell r="Z200">
            <v>194535.31566115122</v>
          </cell>
          <cell r="AI200">
            <v>-41.086696975273121</v>
          </cell>
        </row>
        <row r="201">
          <cell r="Z201">
            <v>206876.21768935499</v>
          </cell>
          <cell r="AI201">
            <v>-41.415126807756721</v>
          </cell>
        </row>
        <row r="202">
          <cell r="AI202">
            <v>-41.873548864724313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3"/>
  <sheetViews>
    <sheetView tabSelected="1" zoomScaleNormal="100" workbookViewId="0">
      <selection activeCell="B5" sqref="B5"/>
    </sheetView>
  </sheetViews>
  <sheetFormatPr defaultRowHeight="15"/>
  <cols>
    <col min="1" max="1" width="49.28515625" style="7" customWidth="1"/>
    <col min="2" max="2" width="12.85546875" style="7" customWidth="1"/>
    <col min="3" max="3" width="8.28515625" style="7" customWidth="1"/>
    <col min="4" max="4" width="9.5703125" style="8" customWidth="1"/>
    <col min="5" max="5" width="6.85546875" style="7" customWidth="1"/>
    <col min="6" max="6" width="9.140625" style="53" hidden="1" customWidth="1"/>
    <col min="7" max="7" width="13.85546875" style="53" hidden="1" customWidth="1"/>
    <col min="8" max="8" width="9.140625" style="7"/>
    <col min="9" max="9" width="9.140625" style="7" customWidth="1"/>
    <col min="10" max="11" width="12.28515625" style="7" bestFit="1" customWidth="1"/>
    <col min="12" max="12" width="12.28515625" style="7" customWidth="1"/>
    <col min="13" max="16" width="9.140625" style="7"/>
    <col min="17" max="17" width="8.7109375" style="7" customWidth="1"/>
    <col min="18" max="18" width="30.7109375" style="15" customWidth="1"/>
    <col min="19" max="23" width="30.7109375" style="15" hidden="1" customWidth="1"/>
    <col min="24" max="24" width="10.7109375" style="15" customWidth="1"/>
    <col min="25" max="25" width="5.85546875" style="50" customWidth="1"/>
    <col min="26" max="26" width="7.7109375" style="50" customWidth="1"/>
    <col min="27" max="27" width="18" style="50" customWidth="1"/>
    <col min="28" max="28" width="4.85546875" style="50" customWidth="1"/>
    <col min="29" max="29" width="13.140625" style="50" customWidth="1"/>
    <col min="30" max="30" width="39.28515625" style="50" customWidth="1"/>
    <col min="31" max="31" width="40.42578125" style="50" customWidth="1"/>
    <col min="32" max="32" width="37.5703125" style="50" customWidth="1"/>
    <col min="33" max="33" width="14.140625" style="50" customWidth="1"/>
    <col min="34" max="34" width="14.5703125" style="50" customWidth="1"/>
    <col min="35" max="35" width="14" style="50" customWidth="1"/>
    <col min="36" max="36" width="13.28515625" style="50" customWidth="1"/>
    <col min="37" max="37" width="14.42578125" style="50" customWidth="1"/>
    <col min="38" max="38" width="39" style="50" customWidth="1"/>
    <col min="39" max="39" width="40.28515625" style="50" customWidth="1"/>
    <col min="40" max="40" width="35.7109375" style="50" customWidth="1"/>
    <col min="41" max="42" width="14.7109375" style="50" customWidth="1"/>
    <col min="43" max="44" width="14.28515625" style="50" customWidth="1"/>
    <col min="45" max="45" width="15" style="50" customWidth="1"/>
    <col min="46" max="46" width="14.140625" style="50" customWidth="1"/>
    <col min="47" max="47" width="10.7109375" style="7" customWidth="1"/>
    <col min="48" max="48" width="8.7109375" style="7" customWidth="1"/>
    <col min="49" max="16384" width="9.140625" style="7"/>
  </cols>
  <sheetData>
    <row r="1" spans="1:46">
      <c r="A1" s="6" t="s">
        <v>0</v>
      </c>
      <c r="B1" s="22" t="s">
        <v>1</v>
      </c>
      <c r="D1" s="7"/>
      <c r="S1" s="15" t="s">
        <v>9</v>
      </c>
      <c r="T1" s="15">
        <f>B16</f>
        <v>0.51666666666666672</v>
      </c>
      <c r="Z1" s="50" t="s">
        <v>10</v>
      </c>
      <c r="AA1" s="50" t="s">
        <v>11</v>
      </c>
      <c r="AB1" s="50" t="s">
        <v>12</v>
      </c>
      <c r="AC1" s="50" t="s">
        <v>13</v>
      </c>
      <c r="AD1" s="50" t="s">
        <v>14</v>
      </c>
      <c r="AE1" s="50" t="s">
        <v>15</v>
      </c>
      <c r="AF1" s="50" t="s">
        <v>16</v>
      </c>
      <c r="AG1" s="50" t="s">
        <v>17</v>
      </c>
      <c r="AH1" s="50" t="s">
        <v>18</v>
      </c>
      <c r="AI1" s="51" t="s">
        <v>19</v>
      </c>
      <c r="AJ1" s="51" t="s">
        <v>20</v>
      </c>
      <c r="AK1" s="51" t="s">
        <v>21</v>
      </c>
      <c r="AL1" s="51" t="s">
        <v>22</v>
      </c>
      <c r="AM1" s="51" t="s">
        <v>23</v>
      </c>
      <c r="AN1" s="51" t="s">
        <v>24</v>
      </c>
      <c r="AO1" s="51" t="s">
        <v>25</v>
      </c>
      <c r="AP1" s="50" t="s">
        <v>18</v>
      </c>
      <c r="AQ1" s="51" t="s">
        <v>19</v>
      </c>
      <c r="AR1" s="51" t="s">
        <v>20</v>
      </c>
      <c r="AS1" s="51" t="s">
        <v>20</v>
      </c>
      <c r="AT1" s="51" t="s">
        <v>19</v>
      </c>
    </row>
    <row r="2" spans="1:46" ht="10.5" customHeight="1">
      <c r="A2" s="3"/>
      <c r="B2" s="84"/>
      <c r="C2" s="9"/>
      <c r="D2" s="23"/>
      <c r="S2" s="15" t="s">
        <v>27</v>
      </c>
      <c r="T2" s="15">
        <f>1-D_</f>
        <v>0.48333333333333328</v>
      </c>
      <c r="V2" s="15" t="s">
        <v>28</v>
      </c>
      <c r="W2" s="15">
        <f>G10</f>
        <v>6283185.307179587</v>
      </c>
      <c r="Y2" s="50">
        <v>0</v>
      </c>
      <c r="Z2" s="50">
        <f>10^(LOG($G$6/$G$5,10)*Y2/200)</f>
        <v>1</v>
      </c>
      <c r="AA2" s="50" t="str">
        <f>IMPRODUCT(COMPLEX(0,1),2*PI()*Z2)</f>
        <v>6.28318530717959i</v>
      </c>
      <c r="AB2" s="50">
        <f t="shared" ref="AB2:AB65" si="0">$B$22/$G$3</f>
        <v>8.3333333333333339</v>
      </c>
      <c r="AC2" s="52">
        <f>1/(1+D7*B22/(D23/1000000)*(G8*(1-B16)-0.5))</f>
        <v>0.90190336749633981</v>
      </c>
      <c r="AD2" s="50" t="str">
        <f>IMDIV(IMSUM(1,IMDIV(AA2,$G$12)),IMSUM(1,IMDIV(AA2,$G$14)))</f>
        <v>0.999999919984757-0.00028239879888974i</v>
      </c>
      <c r="AE2" s="50" t="str">
        <f>IMDIV(1,IMSUM(1,IMDIV(AA2,IMPRODUCT($G$10*$G$11)),IMDIV(IMPRODUCT(AA2,AA2),$G$10*$G$10)))</f>
        <v>1.00000000000019-9.02085890531853E-07i</v>
      </c>
      <c r="AF2" s="50" t="str">
        <f>IF(D_&lt;Dmax,IMPRODUCT(AB2,AC$2,AD2,AE2),0)</f>
        <v>7.51586079250613-0.00212925018277474i</v>
      </c>
      <c r="AG2" s="50">
        <f>IMABS(AF2)</f>
        <v>7.5158610941153787</v>
      </c>
      <c r="AH2" s="50">
        <f>IMARGUMENT(AF2)</f>
        <v>-2.8330089986946616E-4</v>
      </c>
      <c r="AI2" s="50">
        <f t="shared" ref="AI2:AI65" si="1">AH2/(PI())*180</f>
        <v>-1.6231945894778745E-2</v>
      </c>
      <c r="AJ2" s="50">
        <f>20*LOG(AG2,10)</f>
        <v>17.519574900052845</v>
      </c>
      <c r="AK2" s="28">
        <f>-0.8/B48*B13*B52</f>
        <v>-158.14400000000001</v>
      </c>
      <c r="AL2" s="50" t="str">
        <f>IMDIV(1,IMSUM(1,IMDIV(AA2,wp2e)))</f>
        <v>0.999975096329128-0.00499029565045194i</v>
      </c>
      <c r="AM2" s="50" t="str">
        <f>IMDIV(IMSUM(1,IMDIV(AA2,wz2e)),IMSUM(1,IMDIV(AA2,wp1e)))</f>
        <v>1.00000000013239+0.000039018580757136i</v>
      </c>
      <c r="AN2" s="50" t="str">
        <f>IMPRODUCT($AK$2,AL2,AM2)</f>
        <v>-158.140092447701+0.783014914683752i</v>
      </c>
      <c r="AO2" s="50">
        <f>IMABS(AN2)</f>
        <v>158.14203094599497</v>
      </c>
      <c r="AP2" s="50">
        <f>IMARGUMENT(AN2)</f>
        <v>3.1366412936673025</v>
      </c>
      <c r="AQ2" s="50">
        <f>AP2/(PI())*180</f>
        <v>179.71630797359106</v>
      </c>
      <c r="AR2" s="50">
        <f>20*LOG(AO2,10)</f>
        <v>43.980946238866039</v>
      </c>
      <c r="AS2" s="50">
        <f>AR2+AJ2</f>
        <v>61.500521138918884</v>
      </c>
      <c r="AT2" s="50">
        <f>AQ2+AI2</f>
        <v>179.70007602769627</v>
      </c>
    </row>
    <row r="3" spans="1:46" ht="9" customHeight="1">
      <c r="A3" s="3"/>
      <c r="B3" s="84"/>
      <c r="C3" s="9"/>
      <c r="D3" s="27">
        <v>3.8</v>
      </c>
      <c r="F3" s="65" t="s">
        <v>66</v>
      </c>
      <c r="G3" s="66">
        <v>0.2</v>
      </c>
      <c r="S3" s="15" t="s">
        <v>30</v>
      </c>
      <c r="T3" s="15">
        <f>D7</f>
        <v>4.9999999999999998E-7</v>
      </c>
      <c r="U3" s="15" t="s">
        <v>11</v>
      </c>
      <c r="V3" s="15" t="s">
        <v>31</v>
      </c>
      <c r="W3" s="15">
        <f>G11</f>
        <v>1.108541892182356</v>
      </c>
      <c r="Y3" s="50">
        <v>1</v>
      </c>
      <c r="Z3" s="50">
        <f t="shared" ref="Z3:Z66" si="2">10^(LOG($G$6/$G$5,10)*Y3/200)</f>
        <v>1.0634378492473788</v>
      </c>
      <c r="AA3" s="50" t="str">
        <f>IMPRODUCT(COMPLEX(0,1),2*PI()*Z3)</f>
        <v>6.68177706948979i</v>
      </c>
      <c r="AB3" s="50">
        <f t="shared" si="0"/>
        <v>8.3333333333333339</v>
      </c>
      <c r="AD3" s="50" t="str">
        <f t="shared" ref="AD3:AD66" si="3">IMDIV(IMSUM(1,IMDIV(AA3,$G$12)),IMSUM(1,IMDIV(AA3,$G$14)))</f>
        <v>0.999999909510758-0.000300313568165366i</v>
      </c>
      <c r="AE3" s="50" t="str">
        <f t="shared" ref="AE3:AE66" si="4">IMDIV(1,IMSUM(1,IMDIV(AA3,IMPRODUCT($G$10*$G$11)),IMDIV(IMPRODUCT(AA3,AA3),$G$10*$G$10)))</f>
        <v>1.00000000000021-9.59312279263749E-07i</v>
      </c>
      <c r="AF3" s="50" t="str">
        <f>IF(D_&lt;Dmax,IMPRODUCT(AB3,AC$2,AD3,AE3),0)</f>
        <v>7.51586071353453-0.00226432521108416i</v>
      </c>
      <c r="AG3" s="50">
        <f t="shared" ref="AG3:AG66" si="5">IMABS(AF3)</f>
        <v>7.515861054624442</v>
      </c>
      <c r="AH3" s="50">
        <f>IMARGUMENT(AF3)</f>
        <v>-3.0127289859152682E-4</v>
      </c>
      <c r="AI3" s="50">
        <f t="shared" si="1"/>
        <v>-1.7261665570967331E-2</v>
      </c>
      <c r="AJ3" s="50">
        <f>20*LOG(AG3,10)</f>
        <v>17.519574854414174</v>
      </c>
      <c r="AL3" s="50" t="str">
        <f>IMDIV(1,IMSUM(1,IMDIV(AA3,wp2e)))</f>
        <v>0.999971836528946-0.00530685197386091i</v>
      </c>
      <c r="AM3" s="50" t="str">
        <f>IMDIV(IMSUM(1,IMDIV(AA3,wz2e)),IMSUM(1,IMDIV(AA3,wp1e)))</f>
        <v>1.00000000014972+0.0000414938356009914i</v>
      </c>
      <c r="AN3" s="50" t="str">
        <f>IMPRODUCT($AK$2,AL3,AM3)</f>
        <v>-158.139580963279+0.832684982351358i</v>
      </c>
      <c r="AO3" s="50">
        <f t="shared" ref="AO3:AO66" si="6">IMABS(AN3)</f>
        <v>158.14177320215336</v>
      </c>
      <c r="AP3" s="50">
        <f t="shared" ref="AP3:AP66" si="7">IMARGUMENT(AN3)</f>
        <v>3.136327195809677</v>
      </c>
      <c r="AQ3" s="50">
        <f t="shared" ref="AQ3:AQ66" si="8">AP3/(PI())*180</f>
        <v>179.69831149199501</v>
      </c>
      <c r="AR3" s="50">
        <f t="shared" ref="AR3:AR66" si="9">20*LOG(AO3,10)</f>
        <v>43.980932082374089</v>
      </c>
      <c r="AS3" s="50">
        <f>AR3+AJ3</f>
        <v>61.500506936788263</v>
      </c>
      <c r="AT3" s="50">
        <f>AQ3+AI3</f>
        <v>179.68104982642404</v>
      </c>
    </row>
    <row r="4" spans="1:46">
      <c r="A4" s="3" t="s">
        <v>60</v>
      </c>
      <c r="B4" s="83">
        <v>12</v>
      </c>
      <c r="C4" s="9" t="s">
        <v>70</v>
      </c>
      <c r="D4" s="27">
        <v>3.3</v>
      </c>
      <c r="E4" s="15"/>
      <c r="F4" s="43" t="s">
        <v>36</v>
      </c>
      <c r="G4" s="62">
        <f>(B4-B5)/D23*G3*1000000</f>
        <v>636363.63636363635</v>
      </c>
      <c r="Y4" s="50">
        <v>2</v>
      </c>
      <c r="Z4" s="50">
        <f t="shared" si="2"/>
        <v>1.1309000592118907</v>
      </c>
      <c r="AA4" s="50" t="str">
        <f t="shared" ref="AA4:AA67" si="10">IMPRODUCT(COMPLEX(0,1),2*PI()*Z4)</f>
        <v>7.10565463592868i</v>
      </c>
      <c r="AB4" s="50">
        <f t="shared" si="0"/>
        <v>8.3333333333333339</v>
      </c>
      <c r="AD4" s="50" t="str">
        <f t="shared" si="3"/>
        <v>0.999999897665713-0.000319364811234067i</v>
      </c>
      <c r="AE4" s="50" t="str">
        <f t="shared" si="4"/>
        <v>1.00000000000024-1.02016898701702E-06i</v>
      </c>
      <c r="AF4" s="50" t="str">
        <f t="shared" ref="AF4:AF10" si="11">IF(D_&lt;Dmax,IMPRODUCT(AB4,AC$2,AD4,AE4),0)</f>
        <v>7.51586062422561-0.00240796910385463i</v>
      </c>
      <c r="AG4" s="50">
        <f t="shared" si="5"/>
        <v>7.5158610099642065</v>
      </c>
      <c r="AH4" s="50">
        <f t="shared" ref="AH4:AH35" si="12">IMARGUMENT(AF4)</f>
        <v>-3.2038500204530144E-4</v>
      </c>
      <c r="AI4" s="50">
        <f t="shared" si="1"/>
        <v>-1.835670843648602E-2</v>
      </c>
      <c r="AJ4" s="50">
        <f t="shared" ref="AJ4:AJ35" si="13">20*LOG(AG4,10)</f>
        <v>17.519574802801472</v>
      </c>
      <c r="AL4" s="50" t="str">
        <f t="shared" ref="AL4:AL35" si="14">IMDIV(1,IMSUM(1,IMDIV(AA4,wp2e)))</f>
        <v>0.999968150046336-0.00564348644407956i</v>
      </c>
      <c r="AM4" s="50" t="str">
        <f t="shared" ref="AM4:AM35" si="15">IMDIV(IMSUM(1,IMDIV(AA4,wz2e)),IMSUM(1,IMDIV(AA4,wp1e)))</f>
        <v>1.00000000016931+0.0000441261152884675i</v>
      </c>
      <c r="AN4" s="50" t="str">
        <f t="shared" ref="AN4:AN35" si="16">IMPRODUCT($AK$2,AL4,AM4)</f>
        <v>-158.139002529533+0.885505462245352i</v>
      </c>
      <c r="AO4" s="50">
        <f t="shared" si="6"/>
        <v>158.14148172114523</v>
      </c>
      <c r="AP4" s="50">
        <f t="shared" si="7"/>
        <v>3.1359931734280582</v>
      </c>
      <c r="AQ4" s="50">
        <f t="shared" si="8"/>
        <v>179.67917341926537</v>
      </c>
      <c r="AR4" s="50">
        <f t="shared" si="9"/>
        <v>43.980916072852061</v>
      </c>
      <c r="AS4" s="50">
        <f t="shared" ref="AS4:AS35" si="17">AR4+AJ4</f>
        <v>61.500490875653533</v>
      </c>
      <c r="AT4" s="50">
        <f t="shared" ref="AT4:AT35" si="18">AQ4+AI4</f>
        <v>179.66081671082887</v>
      </c>
    </row>
    <row r="5" spans="1:46">
      <c r="A5" s="3" t="s">
        <v>86</v>
      </c>
      <c r="B5" s="2">
        <v>5</v>
      </c>
      <c r="C5" s="9" t="s">
        <v>70</v>
      </c>
      <c r="D5" s="27">
        <v>4</v>
      </c>
      <c r="E5" s="15"/>
      <c r="F5" s="43" t="s">
        <v>26</v>
      </c>
      <c r="G5" s="67">
        <v>1</v>
      </c>
      <c r="S5" s="15" t="s">
        <v>32</v>
      </c>
      <c r="V5" s="15" t="s">
        <v>33</v>
      </c>
      <c r="W5" s="15">
        <f>G12</f>
        <v>6666666.666666667</v>
      </c>
      <c r="Y5" s="50">
        <v>3</v>
      </c>
      <c r="Z5" s="50">
        <f t="shared" si="2"/>
        <v>1.2026419266820265</v>
      </c>
      <c r="AA5" s="50" t="str">
        <f t="shared" si="10"/>
        <v>7.55642208352666i</v>
      </c>
      <c r="AB5" s="50">
        <f t="shared" si="0"/>
        <v>8.3333333333333339</v>
      </c>
      <c r="AD5" s="50" t="str">
        <f t="shared" si="3"/>
        <v>0.99999988427015-0.000339624623419404i</v>
      </c>
      <c r="AE5" s="50" t="str">
        <f t="shared" si="4"/>
        <v>1.00000000000027-1.08488631342247E-06i</v>
      </c>
      <c r="AF5" s="50" t="str">
        <f t="shared" si="11"/>
        <v>7.5158605232261-0.0025607254504409i</v>
      </c>
      <c r="AG5" s="50">
        <f t="shared" si="5"/>
        <v>7.5158609594578936</v>
      </c>
      <c r="AH5" s="50">
        <f t="shared" si="12"/>
        <v>-3.4070953597954506E-4</v>
      </c>
      <c r="AI5" s="50">
        <f t="shared" si="1"/>
        <v>-1.95212184514886E-2</v>
      </c>
      <c r="AJ5" s="50">
        <f t="shared" si="13"/>
        <v>17.519574744432614</v>
      </c>
      <c r="AL5" s="50" t="str">
        <f t="shared" si="14"/>
        <v>0.999963981035684-0.00600147206524651i</v>
      </c>
      <c r="AM5" s="50" t="str">
        <f t="shared" si="15"/>
        <v>1.00000000019148+0.0000469253811379193i</v>
      </c>
      <c r="AN5" s="50" t="str">
        <f t="shared" si="16"/>
        <v>-158.138348383917+0.941676098288965i</v>
      </c>
      <c r="AO5" s="50">
        <f t="shared" si="6"/>
        <v>158.14115208720085</v>
      </c>
      <c r="AP5" s="50">
        <f t="shared" si="7"/>
        <v>3.1356379627902831</v>
      </c>
      <c r="AQ5" s="50">
        <f t="shared" si="8"/>
        <v>179.6588213488827</v>
      </c>
      <c r="AR5" s="50">
        <f t="shared" si="9"/>
        <v>43.980897967753933</v>
      </c>
      <c r="AS5" s="50">
        <f t="shared" si="17"/>
        <v>61.50047271218655</v>
      </c>
      <c r="AT5" s="50">
        <f t="shared" si="18"/>
        <v>179.6393001304312</v>
      </c>
    </row>
    <row r="6" spans="1:46" ht="9.75" customHeight="1">
      <c r="A6" s="38" t="s">
        <v>94</v>
      </c>
      <c r="B6" s="47">
        <v>3</v>
      </c>
      <c r="C6" s="27" t="s">
        <v>71</v>
      </c>
      <c r="D6" s="43">
        <v>5</v>
      </c>
      <c r="E6" s="15"/>
      <c r="F6" s="43" t="s">
        <v>29</v>
      </c>
      <c r="G6" s="67">
        <v>220000</v>
      </c>
      <c r="S6" s="15" t="s">
        <v>35</v>
      </c>
      <c r="T6" s="15">
        <f>D_</f>
        <v>0.51666666666666672</v>
      </c>
      <c r="Y6" s="50">
        <v>4</v>
      </c>
      <c r="Z6" s="50">
        <f t="shared" si="2"/>
        <v>1.278934943925458</v>
      </c>
      <c r="AA6" s="50" t="str">
        <f t="shared" si="10"/>
        <v>8.03578524851099i</v>
      </c>
      <c r="AB6" s="50">
        <f t="shared" si="0"/>
        <v>8.3333333333333339</v>
      </c>
      <c r="AD6" s="50" t="str">
        <f t="shared" si="3"/>
        <v>0.999999869121107-0.000361169673590947i</v>
      </c>
      <c r="AE6" s="50" t="str">
        <f t="shared" si="4"/>
        <v>1.00000000000031-1.15370916782417E-06i</v>
      </c>
      <c r="AF6" s="50" t="str">
        <f t="shared" si="11"/>
        <v>7.5158604090058-0.00272317232413932i</v>
      </c>
      <c r="AG6" s="50">
        <f t="shared" si="5"/>
        <v>7.5158609023403526</v>
      </c>
      <c r="AH6" s="50">
        <f t="shared" si="12"/>
        <v>-3.6232341432417616E-4</v>
      </c>
      <c r="AI6" s="50">
        <f t="shared" si="1"/>
        <v>-2.0759602459545171E-2</v>
      </c>
      <c r="AJ6" s="50">
        <f t="shared" si="13"/>
        <v>17.519574678423318</v>
      </c>
      <c r="AL6" s="50" t="str">
        <f t="shared" si="14"/>
        <v>0.999959266343177-0.00638216245422474i</v>
      </c>
      <c r="AM6" s="50" t="str">
        <f t="shared" si="15"/>
        <v>1.00000000021654+0.0000499022263923136i</v>
      </c>
      <c r="AN6" s="50" t="str">
        <f t="shared" si="16"/>
        <v>-158.13760861717+1.00140928314822i</v>
      </c>
      <c r="AO6" s="50">
        <f t="shared" si="6"/>
        <v>158.1407793066343</v>
      </c>
      <c r="AP6" s="50">
        <f t="shared" si="7"/>
        <v>3.1352602200437172</v>
      </c>
      <c r="AQ6" s="50">
        <f t="shared" si="8"/>
        <v>179.63717828376278</v>
      </c>
      <c r="AR6" s="50">
        <f t="shared" si="9"/>
        <v>43.980877492788153</v>
      </c>
      <c r="AS6" s="50">
        <f t="shared" si="17"/>
        <v>61.500452171211471</v>
      </c>
      <c r="AT6" s="50">
        <f t="shared" si="18"/>
        <v>179.61641868130323</v>
      </c>
    </row>
    <row r="7" spans="1:46" ht="9" customHeight="1">
      <c r="A7" s="38" t="s">
        <v>2</v>
      </c>
      <c r="B7" s="54">
        <f>IF(B4&lt;19,2,1)</f>
        <v>2</v>
      </c>
      <c r="C7" s="43" t="s">
        <v>76</v>
      </c>
      <c r="D7" s="44">
        <f>1/B7/1000000</f>
        <v>4.9999999999999998E-7</v>
      </c>
      <c r="E7" s="28" t="s">
        <v>73</v>
      </c>
      <c r="F7" s="65" t="s">
        <v>41</v>
      </c>
      <c r="G7" s="63">
        <v>400000</v>
      </c>
      <c r="S7" s="15" t="s">
        <v>36</v>
      </c>
      <c r="T7" s="17">
        <f>G4</f>
        <v>636363.63636363635</v>
      </c>
      <c r="U7" s="15" t="s">
        <v>37</v>
      </c>
      <c r="V7" s="15" t="s">
        <v>38</v>
      </c>
      <c r="W7" s="15">
        <f>G14</f>
        <v>22175.324675324675</v>
      </c>
      <c r="Y7" s="50">
        <v>5</v>
      </c>
      <c r="Z7" s="50">
        <f t="shared" si="2"/>
        <v>1.3600678260954062</v>
      </c>
      <c r="AA7" s="50" t="str">
        <f t="shared" si="10"/>
        <v>8.54555818169034i</v>
      </c>
      <c r="AB7" s="50">
        <f t="shared" si="0"/>
        <v>8.3333333333333339</v>
      </c>
      <c r="AD7" s="50" t="str">
        <f t="shared" si="3"/>
        <v>0.999999851989055-0.000384081494294869i</v>
      </c>
      <c r="AE7" s="50" t="str">
        <f t="shared" si="4"/>
        <v>1.00000000000034-1.22689799608823E-06i</v>
      </c>
      <c r="AF7" s="50" t="str">
        <f t="shared" si="11"/>
        <v>7.51586027983395-0.0028959244697346i</v>
      </c>
      <c r="AG7" s="50">
        <f t="shared" si="5"/>
        <v>7.5158608377460121</v>
      </c>
      <c r="AH7" s="50">
        <f t="shared" si="12"/>
        <v>-3.8530843025283505E-4</v>
      </c>
      <c r="AI7" s="50">
        <f t="shared" si="1"/>
        <v>-2.2076546864298295E-2</v>
      </c>
      <c r="AJ7" s="50">
        <f t="shared" si="13"/>
        <v>17.519574603773279</v>
      </c>
      <c r="AL7" s="50" t="str">
        <f t="shared" si="14"/>
        <v>0.99995393455071-0.00678699692534201i</v>
      </c>
      <c r="AM7" s="50" t="str">
        <f t="shared" si="15"/>
        <v>1.00000000024489+0.000053067916307167i</v>
      </c>
      <c r="AN7" s="50" t="str">
        <f t="shared" si="16"/>
        <v>-158.13677202332+1.06493085606606i</v>
      </c>
      <c r="AO7" s="50">
        <f t="shared" si="6"/>
        <v>158.14035773224896</v>
      </c>
      <c r="AP7" s="50">
        <f t="shared" si="7"/>
        <v>3.1348585161423057</v>
      </c>
      <c r="AQ7" s="50">
        <f t="shared" si="8"/>
        <v>179.61416234559798</v>
      </c>
      <c r="AR7" s="50">
        <f t="shared" si="9"/>
        <v>43.980854337764626</v>
      </c>
      <c r="AS7" s="50">
        <f t="shared" si="17"/>
        <v>61.500428941537905</v>
      </c>
      <c r="AT7" s="50">
        <f t="shared" si="18"/>
        <v>179.59208579873368</v>
      </c>
    </row>
    <row r="8" spans="1:46">
      <c r="A8" s="3" t="s">
        <v>74</v>
      </c>
      <c r="B8" s="2">
        <v>0.1</v>
      </c>
      <c r="C8" s="9" t="s">
        <v>69</v>
      </c>
      <c r="D8" s="23"/>
      <c r="E8" s="15"/>
      <c r="F8" s="39" t="s">
        <v>39</v>
      </c>
      <c r="G8" s="27">
        <f>1+G7/G4</f>
        <v>1.6285714285714286</v>
      </c>
      <c r="H8" s="15"/>
      <c r="I8" s="15"/>
      <c r="J8" s="15"/>
      <c r="S8" s="15" t="s">
        <v>39</v>
      </c>
      <c r="T8" s="15">
        <f>1+(T$10/T$7)</f>
        <v>1.0801428571428571</v>
      </c>
      <c r="Y8" s="50">
        <v>6</v>
      </c>
      <c r="Z8" s="50">
        <f t="shared" si="2"/>
        <v>1.4463476038134566</v>
      </c>
      <c r="AA8" s="50" t="str">
        <f t="shared" si="10"/>
        <v>9.08767001335511i</v>
      </c>
      <c r="AB8" s="50">
        <f t="shared" si="0"/>
        <v>8.3333333333333339</v>
      </c>
      <c r="AD8" s="50" t="str">
        <f t="shared" si="3"/>
        <v>0.999999832614417-0.000408446790288733i</v>
      </c>
      <c r="AE8" s="50" t="str">
        <f t="shared" si="4"/>
        <v>1.00000000000039-1.30472976620637E-06i</v>
      </c>
      <c r="AF8" s="50" t="str">
        <f t="shared" si="11"/>
        <v>7.51586013375362-0.00307963562981224i</v>
      </c>
      <c r="AG8" s="50">
        <f t="shared" si="5"/>
        <v>7.5158607646963889</v>
      </c>
      <c r="AH8" s="50">
        <f t="shared" si="12"/>
        <v>-4.0975156570948552E-4</v>
      </c>
      <c r="AI8" s="50">
        <f t="shared" si="1"/>
        <v>-2.3477035364030945E-2</v>
      </c>
      <c r="AJ8" s="50">
        <f t="shared" si="13"/>
        <v>17.519574519351682</v>
      </c>
      <c r="AL8" s="50" t="str">
        <f t="shared" si="14"/>
        <v>0.999947904894802-0.00721750589178999i</v>
      </c>
      <c r="AM8" s="50" t="str">
        <f t="shared" si="15"/>
        <v>1.00000000027694+0.0000564344307815762i</v>
      </c>
      <c r="AN8" s="50" t="str">
        <f t="shared" si="16"/>
        <v>-158.135825930033+1.13248095038247i</v>
      </c>
      <c r="AO8" s="50">
        <f t="shared" si="6"/>
        <v>158.13988097781242</v>
      </c>
      <c r="AP8" s="50">
        <f t="shared" si="7"/>
        <v>3.1344313314537762</v>
      </c>
      <c r="AQ8" s="50">
        <f t="shared" si="8"/>
        <v>179.5896864658726</v>
      </c>
      <c r="AR8" s="50">
        <f t="shared" si="9"/>
        <v>43.980828151895807</v>
      </c>
      <c r="AS8" s="50">
        <f t="shared" si="17"/>
        <v>61.500402671247485</v>
      </c>
      <c r="AT8" s="50">
        <f t="shared" si="18"/>
        <v>179.56620943050856</v>
      </c>
    </row>
    <row r="9" spans="1:46">
      <c r="A9" s="3" t="s">
        <v>91</v>
      </c>
      <c r="B9" s="2">
        <v>25</v>
      </c>
      <c r="C9" s="10" t="s">
        <v>69</v>
      </c>
      <c r="D9" s="23"/>
      <c r="E9" s="15"/>
      <c r="F9" s="38"/>
      <c r="G9" s="39"/>
      <c r="H9" s="15"/>
      <c r="I9" s="15"/>
      <c r="J9" s="15"/>
      <c r="S9" s="15" t="s">
        <v>40</v>
      </c>
      <c r="T9" s="15">
        <f>B22</f>
        <v>1.6666666666666667</v>
      </c>
      <c r="U9" s="16" t="s">
        <v>34</v>
      </c>
      <c r="Y9" s="50">
        <v>7</v>
      </c>
      <c r="Z9" s="50">
        <f t="shared" si="2"/>
        <v>1.5381007850634825</v>
      </c>
      <c r="AA9" s="50" t="str">
        <f t="shared" si="10"/>
        <v>9.66417225367226i</v>
      </c>
      <c r="AB9" s="50">
        <f t="shared" si="0"/>
        <v>8.3333333333333339</v>
      </c>
      <c r="AD9" s="50" t="str">
        <f t="shared" si="3"/>
        <v>0.999999810703639-0.000434357766647765i</v>
      </c>
      <c r="AE9" s="50" t="str">
        <f t="shared" si="4"/>
        <v>1.00000000000044-1.38749901642398E-06i</v>
      </c>
      <c r="AF9" s="50" t="str">
        <f t="shared" si="11"/>
        <v>7.51585996855134-0.00327500101863673i</v>
      </c>
      <c r="AG9" s="50">
        <f t="shared" si="5"/>
        <v>7.5158606820845364</v>
      </c>
      <c r="AH9" s="50">
        <f t="shared" si="12"/>
        <v>-4.3574532057025667E-4</v>
      </c>
      <c r="AI9" s="50">
        <f t="shared" si="1"/>
        <v>-2.4966367811250799E-2</v>
      </c>
      <c r="AJ9" s="50">
        <f t="shared" si="13"/>
        <v>17.519574423879263</v>
      </c>
      <c r="AL9" s="50" t="str">
        <f t="shared" si="14"/>
        <v>0.999941086044196-0.00767531660257461i</v>
      </c>
      <c r="AM9" s="50" t="str">
        <f t="shared" si="15"/>
        <v>1.00000000031319+0.0000600145096936703i</v>
      </c>
      <c r="AN9" s="50" t="str">
        <f t="shared" si="16"/>
        <v>-158.134756006828+1.20431489370522i</v>
      </c>
      <c r="AO9" s="50">
        <f t="shared" si="6"/>
        <v>158.13934182138937</v>
      </c>
      <c r="AP9" s="50">
        <f t="shared" si="7"/>
        <v>3.133977050027104</v>
      </c>
      <c r="AQ9" s="50">
        <f t="shared" si="8"/>
        <v>179.56365805741311</v>
      </c>
      <c r="AR9" s="50">
        <f t="shared" si="9"/>
        <v>43.980798538485558</v>
      </c>
      <c r="AS9" s="50">
        <f t="shared" si="17"/>
        <v>61.500372962364821</v>
      </c>
      <c r="AT9" s="50">
        <f t="shared" si="18"/>
        <v>179.53869168960185</v>
      </c>
    </row>
    <row r="10" spans="1:46" s="32" customFormat="1" ht="9.75" customHeight="1">
      <c r="A10" s="38" t="s">
        <v>83</v>
      </c>
      <c r="B10" s="46">
        <v>0.36</v>
      </c>
      <c r="C10" s="46" t="s">
        <v>84</v>
      </c>
      <c r="D10" s="25"/>
      <c r="E10" s="40"/>
      <c r="F10" s="43" t="s">
        <v>28</v>
      </c>
      <c r="G10" s="53">
        <f>PI()/D7</f>
        <v>6283185.307179587</v>
      </c>
      <c r="H10" s="40"/>
      <c r="I10" s="40"/>
      <c r="J10" s="40"/>
      <c r="R10" s="40"/>
      <c r="S10" s="40" t="s">
        <v>41</v>
      </c>
      <c r="T10" s="40">
        <v>51000</v>
      </c>
      <c r="U10" s="40" t="s">
        <v>37</v>
      </c>
      <c r="V10" s="40"/>
      <c r="W10" s="40"/>
      <c r="X10" s="40"/>
      <c r="Y10" s="53">
        <v>8</v>
      </c>
      <c r="Z10" s="53">
        <f t="shared" si="2"/>
        <v>1.6356745907936145</v>
      </c>
      <c r="AA10" s="53" t="str">
        <f t="shared" si="10"/>
        <v>10.2772465562014i</v>
      </c>
      <c r="AB10" s="53">
        <f t="shared" si="0"/>
        <v>8.3333333333333339</v>
      </c>
      <c r="AC10" s="53"/>
      <c r="AD10" s="53" t="str">
        <f t="shared" si="3"/>
        <v>0.999999785924739-0.000461912477683909i</v>
      </c>
      <c r="AE10" s="53" t="str">
        <f t="shared" si="4"/>
        <v>1.0000000000005-1.47551896985931E-06i</v>
      </c>
      <c r="AF10" s="53" t="str">
        <f t="shared" si="11"/>
        <v>7.51585978172409-0.00348275995295615i</v>
      </c>
      <c r="AG10" s="53">
        <f t="shared" si="5"/>
        <v>7.5158605886587981</v>
      </c>
      <c r="AH10" s="53">
        <f t="shared" si="12"/>
        <v>-4.6338806268610573E-4</v>
      </c>
      <c r="AI10" s="53">
        <f t="shared" si="1"/>
        <v>-2.6550180268657485E-2</v>
      </c>
      <c r="AJ10" s="53">
        <f t="shared" si="13"/>
        <v>17.519574315909502</v>
      </c>
      <c r="AK10" s="53"/>
      <c r="AL10" s="53" t="str">
        <f t="shared" si="14"/>
        <v>0.999933374717696-0.00816215923486608i</v>
      </c>
      <c r="AM10" s="53" t="str">
        <f t="shared" si="15"/>
        <v>1.00000000035419+0.0000638217011120451i</v>
      </c>
      <c r="AN10" s="53" t="str">
        <f t="shared" si="16"/>
        <v>-158.133546048194+1.28070416384543i</v>
      </c>
      <c r="AO10" s="53">
        <f t="shared" si="6"/>
        <v>158.13873209600357</v>
      </c>
      <c r="AP10" s="53">
        <f t="shared" si="7"/>
        <v>3.1334939534991633</v>
      </c>
      <c r="AQ10" s="53">
        <f t="shared" si="8"/>
        <v>179.53597866526471</v>
      </c>
      <c r="AR10" s="53">
        <f t="shared" si="9"/>
        <v>43.980765048921491</v>
      </c>
      <c r="AS10" s="53">
        <f t="shared" si="17"/>
        <v>61.500339364830992</v>
      </c>
      <c r="AT10" s="53">
        <f t="shared" si="18"/>
        <v>179.50942848499605</v>
      </c>
    </row>
    <row r="11" spans="1:46" s="32" customFormat="1" ht="6" customHeight="1">
      <c r="A11" s="3"/>
      <c r="B11" s="21"/>
      <c r="C11" s="21"/>
      <c r="D11" s="25"/>
      <c r="E11" s="40"/>
      <c r="F11" s="43" t="s">
        <v>31</v>
      </c>
      <c r="G11" s="53">
        <f>1/(PI()*(G8*(1-B16)-0.5))</f>
        <v>1.108541892182356</v>
      </c>
      <c r="H11" s="40"/>
      <c r="I11" s="40"/>
      <c r="J11" s="40"/>
      <c r="R11" s="40"/>
      <c r="S11" s="40" t="s">
        <v>42</v>
      </c>
      <c r="T11" s="40">
        <v>1</v>
      </c>
      <c r="U11" s="40"/>
      <c r="V11" s="40"/>
      <c r="W11" s="40"/>
      <c r="X11" s="40"/>
      <c r="Y11" s="53">
        <v>9</v>
      </c>
      <c r="Z11" s="53">
        <f t="shared" si="2"/>
        <v>1.7394382689021479</v>
      </c>
      <c r="AA11" s="53" t="str">
        <f t="shared" si="10"/>
        <v>10.9292129739119i</v>
      </c>
      <c r="AB11" s="53">
        <f t="shared" si="0"/>
        <v>8.3333333333333339</v>
      </c>
      <c r="AC11" s="53"/>
      <c r="AD11" s="53" t="str">
        <f t="shared" si="3"/>
        <v>0.999999757902281-0.000491215197997706i</v>
      </c>
      <c r="AE11" s="53" t="str">
        <f t="shared" si="4"/>
        <v>1.00000000000056-1.56912271983155E-06i</v>
      </c>
      <c r="AF11" s="53" t="str">
        <f>IMPRODUCT(AB11,AC$2,AD11,AE11)</f>
        <v>7.51585957044109-0.0037036986496848i</v>
      </c>
      <c r="AG11" s="53">
        <f t="shared" si="5"/>
        <v>7.5158604830035669</v>
      </c>
      <c r="AH11" s="53">
        <f t="shared" si="12"/>
        <v>-4.9278440013079397E-4</v>
      </c>
      <c r="AI11" s="53">
        <f t="shared" si="1"/>
        <v>-2.8234466337380505E-2</v>
      </c>
      <c r="AJ11" s="53">
        <f t="shared" si="13"/>
        <v>17.519574193806427</v>
      </c>
      <c r="AK11" s="53"/>
      <c r="AL11" s="53" t="str">
        <f t="shared" si="14"/>
        <v>0.999924654121408-0.0086798733625656i</v>
      </c>
      <c r="AM11" s="53" t="str">
        <f t="shared" si="15"/>
        <v>1.00000000040056+0.0000678704125656289i</v>
      </c>
      <c r="AN11" s="53" t="str">
        <f t="shared" si="16"/>
        <v>-158.132177728389+1.36193740378444i</v>
      </c>
      <c r="AO11" s="53">
        <f t="shared" si="6"/>
        <v>158.1380425660272</v>
      </c>
      <c r="AP11" s="53">
        <f t="shared" si="7"/>
        <v>3.1329802146182568</v>
      </c>
      <c r="AQ11" s="53">
        <f t="shared" si="8"/>
        <v>179.50654359561699</v>
      </c>
      <c r="AR11" s="53">
        <f t="shared" si="9"/>
        <v>43.980727175882699</v>
      </c>
      <c r="AS11" s="53">
        <f t="shared" si="17"/>
        <v>61.500301369689126</v>
      </c>
      <c r="AT11" s="53">
        <f t="shared" si="18"/>
        <v>179.47830912927961</v>
      </c>
    </row>
    <row r="12" spans="1:46">
      <c r="A12" s="3" t="s">
        <v>87</v>
      </c>
      <c r="B12" s="2">
        <v>2</v>
      </c>
      <c r="C12" s="21" t="s">
        <v>72</v>
      </c>
      <c r="D12" s="25"/>
      <c r="E12" s="15"/>
      <c r="F12" s="43" t="s">
        <v>33</v>
      </c>
      <c r="G12" s="68">
        <f>1/(D30*B31)*1000000</f>
        <v>6666666.666666667</v>
      </c>
      <c r="H12" s="15"/>
      <c r="I12" s="15"/>
      <c r="J12" s="15"/>
      <c r="S12" s="15" t="s">
        <v>43</v>
      </c>
      <c r="T12" s="15">
        <v>0.68</v>
      </c>
      <c r="U12" s="16" t="s">
        <v>34</v>
      </c>
      <c r="Y12" s="50">
        <v>10</v>
      </c>
      <c r="Z12" s="50">
        <f t="shared" si="2"/>
        <v>1.849784491579884</v>
      </c>
      <c r="AA12" s="50" t="str">
        <f t="shared" si="10"/>
        <v>11.6225387389434i</v>
      </c>
      <c r="AB12" s="50">
        <f t="shared" si="0"/>
        <v>8.3333333333333339</v>
      </c>
      <c r="AD12" s="50" t="str">
        <f t="shared" si="3"/>
        <v>0.999999726211684-0.000522376817066619i</v>
      </c>
      <c r="AE12" s="50" t="str">
        <f t="shared" si="4"/>
        <v>1.00000000000064-1.66866449038364E-06i</v>
      </c>
      <c r="AF12" s="50" t="str">
        <f t="shared" ref="AF12:AF75" si="19">IMPRODUCT(AB12,AC$2,AD12,AE12)</f>
        <v>7.51585933150124-0.00393865320104799i</v>
      </c>
      <c r="AG12" s="50">
        <f t="shared" si="5"/>
        <v>7.5158603635181587</v>
      </c>
      <c r="AH12" s="50">
        <f t="shared" si="12"/>
        <v>-5.2404557706271044E-4</v>
      </c>
      <c r="AI12" s="50">
        <f t="shared" si="1"/>
        <v>-3.0025599838191048E-2</v>
      </c>
      <c r="AJ12" s="50">
        <f t="shared" si="13"/>
        <v>17.519574055720167</v>
      </c>
      <c r="AL12" s="50" t="str">
        <f t="shared" si="14"/>
        <v>0.999914792181825-0.00923041482287594i</v>
      </c>
      <c r="AM12" s="50" t="str">
        <f t="shared" si="15"/>
        <v>1.00000000045299+0.0000721759655659955i</v>
      </c>
      <c r="AN12" s="50" t="str">
        <f t="shared" si="16"/>
        <v>-158.130630324197+1.4483214990904i</v>
      </c>
      <c r="AO12" s="50">
        <f t="shared" si="6"/>
        <v>158.13726278740435</v>
      </c>
      <c r="AP12" s="50">
        <f t="shared" si="7"/>
        <v>3.1324338903609084</v>
      </c>
      <c r="AQ12" s="50">
        <f t="shared" si="8"/>
        <v>179.47524152142529</v>
      </c>
      <c r="AR12" s="50">
        <f t="shared" si="9"/>
        <v>43.980684345658865</v>
      </c>
      <c r="AS12" s="50">
        <f t="shared" si="17"/>
        <v>61.500258401379028</v>
      </c>
      <c r="AT12" s="50">
        <f t="shared" si="18"/>
        <v>179.44521592158711</v>
      </c>
    </row>
    <row r="13" spans="1:46">
      <c r="A13" s="38" t="s">
        <v>85</v>
      </c>
      <c r="B13" s="54">
        <v>2.7999999999999998E-4</v>
      </c>
      <c r="C13" s="46" t="s">
        <v>73</v>
      </c>
      <c r="D13" s="25"/>
      <c r="E13" s="15"/>
      <c r="F13" s="43"/>
      <c r="G13" s="69"/>
      <c r="H13" s="15"/>
      <c r="I13" s="15"/>
      <c r="J13" s="15"/>
      <c r="S13" s="15" t="s">
        <v>44</v>
      </c>
      <c r="T13" s="18">
        <f>D30</f>
        <v>30</v>
      </c>
      <c r="Y13" s="50">
        <v>11</v>
      </c>
      <c r="Z13" s="50">
        <f t="shared" si="2"/>
        <v>1.967130841296868</v>
      </c>
      <c r="AA13" s="50" t="str">
        <f t="shared" si="10"/>
        <v>12.3598475993363i</v>
      </c>
      <c r="AB13" s="50">
        <f t="shared" si="0"/>
        <v>8.3333333333333339</v>
      </c>
      <c r="AD13" s="50" t="str">
        <f t="shared" si="3"/>
        <v>0.999999690372789-0.000555515258862512i</v>
      </c>
      <c r="AE13" s="50" t="str">
        <f t="shared" si="4"/>
        <v>1.00000000000072-0.00000177452097677i</v>
      </c>
      <c r="AF13" s="50" t="str">
        <f t="shared" si="19"/>
        <v>7.51585906128411-0.00418851273844301i</v>
      </c>
      <c r="AG13" s="50">
        <f t="shared" si="5"/>
        <v>7.515860228392051</v>
      </c>
      <c r="AH13" s="50">
        <f t="shared" si="12"/>
        <v>-5.5728989469844444E-4</v>
      </c>
      <c r="AI13" s="50">
        <f t="shared" si="1"/>
        <v>-3.1930358931510937E-2</v>
      </c>
      <c r="AJ13" s="50">
        <f t="shared" si="13"/>
        <v>17.519573899558342</v>
      </c>
      <c r="AL13" s="50" t="str">
        <f t="shared" si="14"/>
        <v>0.999903639548157-0.00981586300362623i</v>
      </c>
      <c r="AM13" s="50" t="str">
        <f t="shared" si="15"/>
        <v>1.00000000051228+0.0000767546535884592i</v>
      </c>
      <c r="AN13" s="50" t="str">
        <f t="shared" si="16"/>
        <v>-158.128880401481+1.54018272135451i</v>
      </c>
      <c r="AO13" s="50">
        <f t="shared" si="6"/>
        <v>158.13638094961274</v>
      </c>
      <c r="AP13" s="50">
        <f t="shared" si="7"/>
        <v>3.1318529146169549</v>
      </c>
      <c r="AQ13" s="50">
        <f t="shared" si="8"/>
        <v>179.44195406329729</v>
      </c>
      <c r="AR13" s="50">
        <f t="shared" si="9"/>
        <v>43.980635909465164</v>
      </c>
      <c r="AS13" s="50">
        <f t="shared" si="17"/>
        <v>61.500209809023502</v>
      </c>
      <c r="AT13" s="50">
        <f t="shared" si="18"/>
        <v>179.41002370436578</v>
      </c>
    </row>
    <row r="14" spans="1:46">
      <c r="A14" s="3"/>
      <c r="B14" s="22" t="s">
        <v>75</v>
      </c>
      <c r="C14" s="11"/>
      <c r="D14" s="26" t="s">
        <v>65</v>
      </c>
      <c r="E14" s="15"/>
      <c r="F14" s="43" t="s">
        <v>38</v>
      </c>
      <c r="G14" s="68">
        <f>(1/(B22*D30*1000000)+(G8*(1-B16)-0.5)/(D23/1000000*D30*1000000*B7)/1000000)*10^12</f>
        <v>22175.324675324675</v>
      </c>
      <c r="H14" s="15"/>
      <c r="I14" s="15"/>
      <c r="J14" s="15"/>
      <c r="S14" s="15" t="s">
        <v>45</v>
      </c>
      <c r="T14" s="15">
        <f>B31</f>
        <v>5.0000000000000001E-3</v>
      </c>
      <c r="Y14" s="50">
        <v>12</v>
      </c>
      <c r="Z14" s="50">
        <f t="shared" si="2"/>
        <v>2.0919213910569279</v>
      </c>
      <c r="AA14" s="50" t="str">
        <f t="shared" si="10"/>
        <v>13.1439297480636i</v>
      </c>
      <c r="AB14" s="50">
        <f t="shared" si="0"/>
        <v>8.3333333333333339</v>
      </c>
      <c r="AD14" s="50" t="str">
        <f t="shared" si="3"/>
        <v>0.999999649842582-0.000590755928085475i</v>
      </c>
      <c r="AE14" s="50" t="str">
        <f t="shared" si="4"/>
        <v>1.00000000000081-1.88709277098179E-06i</v>
      </c>
      <c r="AF14" s="50" t="str">
        <f t="shared" si="19"/>
        <v>7.51585875569553-0.00445422279698429i</v>
      </c>
      <c r="AG14" s="50">
        <f t="shared" si="5"/>
        <v>7.515860075577903</v>
      </c>
      <c r="AH14" s="50">
        <f t="shared" si="12"/>
        <v>-5.9264315899089641E-4</v>
      </c>
      <c r="AI14" s="50">
        <f t="shared" si="1"/>
        <v>-3.3955951767478995E-2</v>
      </c>
      <c r="AJ14" s="50">
        <f t="shared" si="13"/>
        <v>17.519573722954892</v>
      </c>
      <c r="AL14" s="50" t="str">
        <f t="shared" si="14"/>
        <v>0.999891027333842-0.0104384285750369i</v>
      </c>
      <c r="AM14" s="50" t="str">
        <f t="shared" si="15"/>
        <v>1.00000000057934+0.0000816238037313629i</v>
      </c>
      <c r="AN14" s="50" t="str">
        <f t="shared" si="16"/>
        <v>-158.126901460815+1.63786794136318i</v>
      </c>
      <c r="AO14" s="50">
        <f t="shared" si="6"/>
        <v>158.13538369698176</v>
      </c>
      <c r="AP14" s="50">
        <f t="shared" si="7"/>
        <v>3.1312350904165478</v>
      </c>
      <c r="AQ14" s="50">
        <f t="shared" si="8"/>
        <v>179.4065553441329</v>
      </c>
      <c r="AR14" s="50">
        <f t="shared" si="9"/>
        <v>43.980581133621968</v>
      </c>
      <c r="AS14" s="50">
        <f t="shared" si="17"/>
        <v>61.500154856576856</v>
      </c>
      <c r="AT14" s="50">
        <f t="shared" si="18"/>
        <v>179.37259939236543</v>
      </c>
    </row>
    <row r="15" spans="1:46">
      <c r="A15" s="4" t="s">
        <v>61</v>
      </c>
      <c r="F15" s="39" t="s">
        <v>49</v>
      </c>
      <c r="G15" s="39">
        <v>3530000</v>
      </c>
      <c r="H15" s="15"/>
      <c r="I15" s="15"/>
      <c r="J15" s="15"/>
      <c r="S15" s="19" t="s">
        <v>46</v>
      </c>
      <c r="Y15" s="50">
        <v>13</v>
      </c>
      <c r="Z15" s="50">
        <f t="shared" si="2"/>
        <v>2.2246283849001642</v>
      </c>
      <c r="AA15" s="50" t="str">
        <f t="shared" si="10"/>
        <v>13.9777523819394i</v>
      </c>
      <c r="AB15" s="50">
        <f t="shared" si="0"/>
        <v>8.3333333333333339</v>
      </c>
      <c r="AD15" s="50" t="str">
        <f t="shared" si="3"/>
        <v>0.999999604006974-0.000628232184701839i</v>
      </c>
      <c r="AE15" s="50" t="str">
        <f t="shared" si="4"/>
        <v>1.00000000000092-2.00680587770451E-06i</v>
      </c>
      <c r="AF15" s="50" t="str">
        <f t="shared" si="19"/>
        <v>7.5158584101055-0.00473678889345817i</v>
      </c>
      <c r="AG15" s="50">
        <f t="shared" si="5"/>
        <v>7.5158599027604698</v>
      </c>
      <c r="AH15" s="50">
        <f t="shared" si="12"/>
        <v>-6.3023915670580219E-4</v>
      </c>
      <c r="AI15" s="50">
        <f t="shared" si="1"/>
        <v>-3.6110043763126584E-2</v>
      </c>
      <c r="AJ15" s="50">
        <f t="shared" si="13"/>
        <v>17.519573523234151</v>
      </c>
      <c r="AL15" s="50" t="str">
        <f t="shared" si="14"/>
        <v>0.999876764563285-0.011100461690508i</v>
      </c>
      <c r="AM15" s="50" t="str">
        <f t="shared" si="15"/>
        <v>1.00000000065518+0.0000868018422868983i</v>
      </c>
      <c r="AN15" s="50" t="str">
        <f t="shared" si="16"/>
        <v>-158.124663536849+1.74174591586355i</v>
      </c>
      <c r="AO15" s="50">
        <f t="shared" si="6"/>
        <v>158.13425592665595</v>
      </c>
      <c r="AP15" s="50">
        <f t="shared" si="7"/>
        <v>3.1305780816712141</v>
      </c>
      <c r="AQ15" s="50">
        <f t="shared" si="8"/>
        <v>179.36891151592212</v>
      </c>
      <c r="AR15" s="50">
        <f t="shared" si="9"/>
        <v>43.980519188450124</v>
      </c>
      <c r="AS15" s="50">
        <f t="shared" si="17"/>
        <v>61.500092711684275</v>
      </c>
      <c r="AT15" s="50">
        <f t="shared" si="18"/>
        <v>179.33280147215899</v>
      </c>
    </row>
    <row r="16" spans="1:46">
      <c r="A16" s="3" t="s">
        <v>93</v>
      </c>
      <c r="B16" s="55">
        <f>(B5+B6*B24+B10*B6)/(B4)</f>
        <v>0.51666666666666672</v>
      </c>
      <c r="C16" s="12" t="s">
        <v>117</v>
      </c>
      <c r="F16" s="39" t="s">
        <v>53</v>
      </c>
      <c r="G16" s="27">
        <f>1/D56/G18</f>
        <v>148148.14814814815</v>
      </c>
      <c r="S16" s="15" t="s">
        <v>47</v>
      </c>
      <c r="T16" s="15">
        <f>1*10^-13</f>
        <v>1E-13</v>
      </c>
      <c r="U16" s="15" t="s">
        <v>48</v>
      </c>
      <c r="Y16" s="50">
        <v>14</v>
      </c>
      <c r="Z16" s="50">
        <f t="shared" si="2"/>
        <v>2.365754025012901</v>
      </c>
      <c r="AA16" s="50" t="str">
        <f t="shared" si="10"/>
        <v>14.864470930362i</v>
      </c>
      <c r="AB16" s="50">
        <f t="shared" si="0"/>
        <v>8.3333333333333339</v>
      </c>
      <c r="AD16" s="50" t="str">
        <f t="shared" si="3"/>
        <v>0.999999552171487-0.000668085848581156i</v>
      </c>
      <c r="AE16" s="50" t="str">
        <f t="shared" si="4"/>
        <v>1.00000000000104-2.13411332644471E-06i</v>
      </c>
      <c r="AF16" s="50" t="str">
        <f t="shared" si="19"/>
        <v>7.51585801927772-0.00503728033121997i</v>
      </c>
      <c r="AG16" s="50">
        <f t="shared" si="5"/>
        <v>7.5158597073212015</v>
      </c>
      <c r="AH16" s="50">
        <f t="shared" si="12"/>
        <v>-6.7022016169799139E-4</v>
      </c>
      <c r="AI16" s="50">
        <f t="shared" si="1"/>
        <v>-3.8400786609870494E-2</v>
      </c>
      <c r="AJ16" s="50">
        <f t="shared" si="13"/>
        <v>17.519573297369917</v>
      </c>
      <c r="AL16" s="50" t="str">
        <f t="shared" si="14"/>
        <v>0.999860635285487-0.0118044606818427i</v>
      </c>
      <c r="AM16" s="50" t="str">
        <f t="shared" si="15"/>
        <v>1.00000000074094+0.0000923083644716001i</v>
      </c>
      <c r="AN16" s="50" t="str">
        <f t="shared" si="16"/>
        <v>-158.122132745429+1.85220865190958i</v>
      </c>
      <c r="AO16" s="50">
        <f t="shared" si="6"/>
        <v>158.13298056020221</v>
      </c>
      <c r="AP16" s="50">
        <f t="shared" si="7"/>
        <v>3.129879404399603</v>
      </c>
      <c r="AQ16" s="50">
        <f t="shared" si="8"/>
        <v>179.32888025701706</v>
      </c>
      <c r="AR16" s="50">
        <f t="shared" si="9"/>
        <v>43.980449135716313</v>
      </c>
      <c r="AS16" s="50">
        <f t="shared" si="17"/>
        <v>61.50002243308623</v>
      </c>
      <c r="AT16" s="50">
        <f t="shared" si="18"/>
        <v>179.29047947040718</v>
      </c>
    </row>
    <row r="17" spans="1:46">
      <c r="A17" s="3" t="s">
        <v>97</v>
      </c>
      <c r="B17" s="55">
        <f>B8/100*B4</f>
        <v>1.2E-2</v>
      </c>
      <c r="C17" s="10" t="s">
        <v>70</v>
      </c>
      <c r="F17" s="38" t="s">
        <v>55</v>
      </c>
      <c r="G17" s="27">
        <f>1/B52/G18</f>
        <v>1259.0494176896443</v>
      </c>
      <c r="S17" s="15" t="s">
        <v>49</v>
      </c>
      <c r="T17" s="15">
        <f>B52</f>
        <v>3530000</v>
      </c>
      <c r="U17" s="16" t="s">
        <v>34</v>
      </c>
      <c r="Y17" s="50">
        <v>15</v>
      </c>
      <c r="Z17" s="50">
        <f t="shared" si="2"/>
        <v>2.5158323722080485</v>
      </c>
      <c r="AA17" s="50" t="str">
        <f t="shared" si="10"/>
        <v>15.8074409963844i</v>
      </c>
      <c r="AB17" s="50">
        <f t="shared" si="0"/>
        <v>8.3333333333333339</v>
      </c>
      <c r="AD17" s="50" t="str">
        <f t="shared" si="3"/>
        <v>0.999999493550738-0.000710467736140588i</v>
      </c>
      <c r="AE17" s="50" t="str">
        <f t="shared" si="4"/>
        <v>1.00000000000118-2.26949688592651E-06i</v>
      </c>
      <c r="AF17" s="50" t="str">
        <f t="shared" si="19"/>
        <v>7.51585757729064-0.00535683424642299i</v>
      </c>
      <c r="AG17" s="50">
        <f t="shared" si="5"/>
        <v>7.5158594862989734</v>
      </c>
      <c r="AH17" s="50">
        <f t="shared" si="12"/>
        <v>-7.127374733027972E-4</v>
      </c>
      <c r="AI17" s="50">
        <f t="shared" si="1"/>
        <v>-4.0836849121068469E-2</v>
      </c>
      <c r="AJ17" s="50">
        <f t="shared" si="13"/>
        <v>17.519573041940092</v>
      </c>
      <c r="AL17" s="50" t="str">
        <f t="shared" si="14"/>
        <v>0.999842395311264-0.0125530812750531i</v>
      </c>
      <c r="AM17" s="50" t="str">
        <f t="shared" si="15"/>
        <v>1.00000000083793+0.0000981642085803948i</v>
      </c>
      <c r="AN17" s="50" t="str">
        <f t="shared" si="16"/>
        <v>-158.119270771643+1.9696728528916i</v>
      </c>
      <c r="AO17" s="50">
        <f t="shared" si="6"/>
        <v>158.13153828538941</v>
      </c>
      <c r="AP17" s="50">
        <f t="shared" si="7"/>
        <v>3.1291364174069578</v>
      </c>
      <c r="AQ17" s="50">
        <f t="shared" si="8"/>
        <v>179.28631023810539</v>
      </c>
      <c r="AR17" s="50">
        <f t="shared" si="9"/>
        <v>43.980369914437254</v>
      </c>
      <c r="AS17" s="50">
        <f t="shared" si="17"/>
        <v>61.499942956377346</v>
      </c>
      <c r="AT17" s="50">
        <f t="shared" si="18"/>
        <v>179.24547338898432</v>
      </c>
    </row>
    <row r="18" spans="1:46">
      <c r="A18" s="3" t="s">
        <v>96</v>
      </c>
      <c r="B18" s="55">
        <f>(B6*(1-B16)*B16)/((B7*1000000)*B17)*1000000</f>
        <v>31.215277777777775</v>
      </c>
      <c r="C18" s="10" t="s">
        <v>77</v>
      </c>
      <c r="D18" s="2">
        <v>20</v>
      </c>
      <c r="E18" s="8" t="s">
        <v>77</v>
      </c>
      <c r="F18" s="39" t="s">
        <v>67</v>
      </c>
      <c r="G18" s="62">
        <f>D57/1000000000000</f>
        <v>2.25E-10</v>
      </c>
      <c r="R18" s="7"/>
      <c r="S18" s="15" t="s">
        <v>50</v>
      </c>
      <c r="T18" s="15">
        <v>0</v>
      </c>
      <c r="U18" s="16" t="s">
        <v>34</v>
      </c>
      <c r="Y18" s="50">
        <v>16</v>
      </c>
      <c r="Z18" s="50">
        <f t="shared" si="2"/>
        <v>2.6754313669678584</v>
      </c>
      <c r="AA18" s="50" t="str">
        <f t="shared" si="10"/>
        <v>16.8102310552998i</v>
      </c>
      <c r="AB18" s="50">
        <f t="shared" si="0"/>
        <v>8.3333333333333339</v>
      </c>
      <c r="AD18" s="50" t="str">
        <f t="shared" si="3"/>
        <v>0.999999427256537-0.000755538231026003i</v>
      </c>
      <c r="AE18" s="50" t="str">
        <f t="shared" si="4"/>
        <v>1.00000000000133-2.41346888724567E-06i</v>
      </c>
      <c r="AF18" s="50" t="str">
        <f t="shared" si="19"/>
        <v>7.51585707744741-0.00569665991087951i</v>
      </c>
      <c r="AG18" s="50">
        <f t="shared" si="5"/>
        <v>7.515859236344868</v>
      </c>
      <c r="AH18" s="50">
        <f t="shared" si="12"/>
        <v>-7.5795198887955873E-4</v>
      </c>
      <c r="AI18" s="50">
        <f t="shared" si="1"/>
        <v>-4.3427450036345419E-2</v>
      </c>
      <c r="AJ18" s="50">
        <f t="shared" si="13"/>
        <v>17.519572753074421</v>
      </c>
      <c r="AL18" s="50" t="str">
        <f t="shared" si="14"/>
        <v>0.999821768525174-0.013349146353499i</v>
      </c>
      <c r="AM18" s="50" t="str">
        <f t="shared" si="15"/>
        <v>1.00000000094762+0.00010439153484481i</v>
      </c>
      <c r="AN18" s="50" t="str">
        <f t="shared" si="16"/>
        <v>-158.116034291133+2.09458145044644i</v>
      </c>
      <c r="AO18" s="50">
        <f t="shared" si="6"/>
        <v>158.12990726427211</v>
      </c>
      <c r="AP18" s="50">
        <f t="shared" si="7"/>
        <v>3.1283463123857689</v>
      </c>
      <c r="AQ18" s="50">
        <f t="shared" si="8"/>
        <v>179.24104055501917</v>
      </c>
      <c r="AR18" s="50">
        <f t="shared" si="9"/>
        <v>43.980280324829536</v>
      </c>
      <c r="AS18" s="50">
        <f t="shared" si="17"/>
        <v>61.499853077903957</v>
      </c>
      <c r="AT18" s="50">
        <f t="shared" si="18"/>
        <v>179.19761310498282</v>
      </c>
    </row>
    <row r="19" spans="1:46">
      <c r="A19" s="3" t="s">
        <v>95</v>
      </c>
      <c r="B19" s="55">
        <f>B6*SQRT(B16*(1-B16))</f>
        <v>1.4991664350564951</v>
      </c>
      <c r="C19" s="10" t="s">
        <v>71</v>
      </c>
      <c r="F19" s="64" t="s">
        <v>68</v>
      </c>
      <c r="G19" s="27">
        <f>D58/1000000000000</f>
        <v>1.7999999999999999E-11</v>
      </c>
      <c r="R19" s="7"/>
      <c r="S19" s="15" t="s">
        <v>51</v>
      </c>
      <c r="T19" s="15">
        <f>B13</f>
        <v>2.7999999999999998E-4</v>
      </c>
      <c r="Y19" s="50">
        <v>17</v>
      </c>
      <c r="Z19" s="50">
        <f t="shared" si="2"/>
        <v>2.8451549786972743</v>
      </c>
      <c r="AA19" s="50" t="str">
        <f t="shared" si="10"/>
        <v>17.8766359587996i</v>
      </c>
      <c r="AB19" s="50">
        <f t="shared" si="0"/>
        <v>8.3333333333333339</v>
      </c>
      <c r="AD19" s="50" t="str">
        <f t="shared" si="3"/>
        <v>0.999999352284433-0.000803467890987711i</v>
      </c>
      <c r="AE19" s="50" t="str">
        <f t="shared" si="4"/>
        <v>1.00000000000151-2.56657416268088E-06i</v>
      </c>
      <c r="AF19" s="50" t="str">
        <f t="shared" si="19"/>
        <v>7.51585651217485-0.00605804330782509i</v>
      </c>
      <c r="AG19" s="50">
        <f t="shared" si="5"/>
        <v>7.5158589536718834</v>
      </c>
      <c r="AH19" s="50">
        <f t="shared" si="12"/>
        <v>-8.0603481267335912E-4</v>
      </c>
      <c r="AI19" s="50">
        <f t="shared" si="1"/>
        <v>-4.6182392906801401E-2</v>
      </c>
      <c r="AJ19" s="50">
        <f t="shared" si="13"/>
        <v>17.519572426396348</v>
      </c>
      <c r="AL19" s="50" t="str">
        <f t="shared" si="14"/>
        <v>0.999798442717-0.0141956562955437i</v>
      </c>
      <c r="AM19" s="50" t="str">
        <f t="shared" si="15"/>
        <v>1.00000000107166+0.0001110139092938i</v>
      </c>
      <c r="AN19" s="50" t="str">
        <f t="shared" si="16"/>
        <v>-158.112374316029+2.22740522651362i</v>
      </c>
      <c r="AO19" s="50">
        <f t="shared" si="6"/>
        <v>158.12806280320757</v>
      </c>
      <c r="AP19" s="50">
        <f t="shared" si="7"/>
        <v>3.1275061034033977</v>
      </c>
      <c r="AQ19" s="50">
        <f t="shared" si="8"/>
        <v>179.19290012642031</v>
      </c>
      <c r="AR19" s="50">
        <f t="shared" si="9"/>
        <v>43.98017901016388</v>
      </c>
      <c r="AS19" s="50">
        <f t="shared" si="17"/>
        <v>61.499751436560231</v>
      </c>
      <c r="AT19" s="50">
        <f t="shared" si="18"/>
        <v>179.1467177335135</v>
      </c>
    </row>
    <row r="20" spans="1:46">
      <c r="A20" s="3"/>
      <c r="C20" s="10"/>
      <c r="F20" s="64" t="s">
        <v>54</v>
      </c>
      <c r="G20" s="27">
        <f>1/D56/D58*1000000000000</f>
        <v>1851851.8518518519</v>
      </c>
      <c r="R20" s="7"/>
      <c r="S20" s="15" t="s">
        <v>52</v>
      </c>
      <c r="T20" s="15">
        <v>0</v>
      </c>
      <c r="Y20" s="50">
        <v>18</v>
      </c>
      <c r="Z20" s="50">
        <f t="shared" si="2"/>
        <v>3.0256454913213009</v>
      </c>
      <c r="AA20" s="50" t="str">
        <f t="shared" si="10"/>
        <v>19.0106912958042i</v>
      </c>
      <c r="AB20" s="50">
        <f t="shared" si="0"/>
        <v>8.3333333333333339</v>
      </c>
      <c r="AD20" s="50" t="str">
        <f t="shared" si="3"/>
        <v>0.999999267498489-0.000854438093245129i</v>
      </c>
      <c r="AE20" s="50" t="str">
        <f t="shared" si="4"/>
        <v>1.00000000000171-2.72939210749867E-06i</v>
      </c>
      <c r="AF20" s="50" t="str">
        <f t="shared" si="19"/>
        <v>7.51585587290814-0.00644235199788384i</v>
      </c>
      <c r="AG20" s="50">
        <f t="shared" si="5"/>
        <v>7.5158586339969871</v>
      </c>
      <c r="AH20" s="50">
        <f t="shared" si="12"/>
        <v>-8.5716790329827563E-4</v>
      </c>
      <c r="AI20" s="50">
        <f t="shared" si="1"/>
        <v>-4.9112103193069072E-2</v>
      </c>
      <c r="AJ20" s="50">
        <f t="shared" si="13"/>
        <v>17.519572056956086</v>
      </c>
      <c r="AL20" s="50" t="str">
        <f t="shared" si="14"/>
        <v>0.99977206487053-0.0150957999141122i</v>
      </c>
      <c r="AM20" s="50" t="str">
        <f t="shared" si="15"/>
        <v>1.00000000121194+0.000118056392934502i</v>
      </c>
      <c r="AN20" s="50" t="str">
        <f t="shared" si="16"/>
        <v>-158.108235455731+2.3686445298348i</v>
      </c>
      <c r="AO20" s="50">
        <f t="shared" si="6"/>
        <v>158.12597697985487</v>
      </c>
      <c r="AP20" s="50">
        <f t="shared" si="7"/>
        <v>3.1266126157408136</v>
      </c>
      <c r="AQ20" s="50">
        <f t="shared" si="8"/>
        <v>179.14170705430726</v>
      </c>
      <c r="AR20" s="50">
        <f t="shared" si="9"/>
        <v>43.980064436250714</v>
      </c>
      <c r="AS20" s="50">
        <f t="shared" si="17"/>
        <v>61.4996364932068</v>
      </c>
      <c r="AT20" s="50">
        <f t="shared" si="18"/>
        <v>179.09259495111419</v>
      </c>
    </row>
    <row r="21" spans="1:46">
      <c r="A21" s="4" t="s">
        <v>62</v>
      </c>
      <c r="F21" s="62"/>
      <c r="G21" s="39"/>
      <c r="R21" s="7"/>
      <c r="S21" s="15" t="s">
        <v>53</v>
      </c>
      <c r="T21" s="15">
        <f>G16</f>
        <v>148148.14814814815</v>
      </c>
      <c r="Y21" s="50">
        <v>19</v>
      </c>
      <c r="Z21" s="50">
        <f t="shared" si="2"/>
        <v>3.2175859338757533</v>
      </c>
      <c r="AA21" s="50" t="str">
        <f t="shared" si="10"/>
        <v>20.2166886643158i</v>
      </c>
      <c r="AB21" s="50">
        <f t="shared" si="0"/>
        <v>8.3333333333333339</v>
      </c>
      <c r="AD21" s="50" t="str">
        <f t="shared" si="3"/>
        <v>0.999999171614078-0.000908641720780209i</v>
      </c>
      <c r="AE21" s="50" t="str">
        <f t="shared" si="4"/>
        <v>1.00000000000193-2.90253887255527E-06i</v>
      </c>
      <c r="AF21" s="50" t="str">
        <f t="shared" si="19"/>
        <v>7.51585514996147-0.00685104029363176i</v>
      </c>
      <c r="AG21" s="50">
        <f t="shared" si="5"/>
        <v>7.5158582724766347</v>
      </c>
      <c r="AH21" s="50">
        <f t="shared" si="12"/>
        <v>-9.1154476229166623E-4</v>
      </c>
      <c r="AI21" s="50">
        <f t="shared" si="1"/>
        <v>-5.2227667716568338E-2</v>
      </c>
      <c r="AJ21" s="50">
        <f t="shared" si="13"/>
        <v>17.519571639156052</v>
      </c>
      <c r="AL21" s="50" t="str">
        <f t="shared" si="14"/>
        <v>0.999742235839423-0.0160529660254485i</v>
      </c>
      <c r="AM21" s="50" t="str">
        <f t="shared" si="15"/>
        <v>1.00000000137058+0.000125545636590439i</v>
      </c>
      <c r="AN21" s="50" t="str">
        <f t="shared" si="16"/>
        <v>-158.103555081512+2.51883109117921i</v>
      </c>
      <c r="AO21" s="50">
        <f t="shared" si="6"/>
        <v>158.12361822156294</v>
      </c>
      <c r="AP21" s="50">
        <f t="shared" si="7"/>
        <v>3.1256624740449177</v>
      </c>
      <c r="AQ21" s="50">
        <f t="shared" si="8"/>
        <v>179.08726794519302</v>
      </c>
      <c r="AR21" s="50">
        <f t="shared" si="9"/>
        <v>43.979934868247987</v>
      </c>
      <c r="AS21" s="50">
        <f t="shared" si="17"/>
        <v>61.499506507404035</v>
      </c>
      <c r="AT21" s="50">
        <f t="shared" si="18"/>
        <v>179.03504027747644</v>
      </c>
    </row>
    <row r="22" spans="1:46">
      <c r="A22" s="3" t="s">
        <v>98</v>
      </c>
      <c r="B22" s="55">
        <f>B5/B6</f>
        <v>1.6666666666666667</v>
      </c>
      <c r="C22" s="21" t="s">
        <v>34</v>
      </c>
      <c r="R22" s="7"/>
      <c r="S22" s="15" t="s">
        <v>54</v>
      </c>
      <c r="T22" s="15">
        <f>G20</f>
        <v>1851851.8518518519</v>
      </c>
      <c r="Y22" s="50">
        <v>20</v>
      </c>
      <c r="Z22" s="50">
        <f t="shared" si="2"/>
        <v>3.42170266528945</v>
      </c>
      <c r="AA22" s="50" t="str">
        <f t="shared" si="10"/>
        <v>21.4991919120839i</v>
      </c>
      <c r="AB22" s="50">
        <f t="shared" si="0"/>
        <v>8.3333333333333339</v>
      </c>
      <c r="AD22" s="50" t="str">
        <f t="shared" si="3"/>
        <v>0.999999063178414-0.000966283892153519i</v>
      </c>
      <c r="AE22" s="50" t="str">
        <f t="shared" si="4"/>
        <v>1.00000000000218-3.08666969599206E-06i</v>
      </c>
      <c r="AF22" s="50" t="str">
        <f t="shared" si="19"/>
        <v>7.51585433238122-0.00728565476231497i</v>
      </c>
      <c r="AG22" s="50">
        <f t="shared" si="5"/>
        <v>7.5158578636333244</v>
      </c>
      <c r="AH22" s="50">
        <f t="shared" si="12"/>
        <v>-9.6937116634404912E-4</v>
      </c>
      <c r="AI22" s="50">
        <f t="shared" si="1"/>
        <v>-5.5540876613188087E-2</v>
      </c>
      <c r="AJ22" s="50">
        <f t="shared" si="13"/>
        <v>17.519571166666044</v>
      </c>
      <c r="AL22" s="50" t="str">
        <f t="shared" si="14"/>
        <v>0.999708504330997-0.0170707556739067i</v>
      </c>
      <c r="AM22" s="50" t="str">
        <f t="shared" si="15"/>
        <v>1.00000000154999+0.000133509981756046i</v>
      </c>
      <c r="AN22" s="50" t="str">
        <f t="shared" si="16"/>
        <v>-158.098262382536+2.67852994150589i</v>
      </c>
      <c r="AO22" s="50">
        <f t="shared" si="6"/>
        <v>158.12095082886626</v>
      </c>
      <c r="AP22" s="50">
        <f t="shared" si="7"/>
        <v>3.1246520897552865</v>
      </c>
      <c r="AQ22" s="50">
        <f t="shared" si="8"/>
        <v>179.02937718971083</v>
      </c>
      <c r="AR22" s="50">
        <f t="shared" si="9"/>
        <v>43.979788344444238</v>
      </c>
      <c r="AS22" s="50">
        <f t="shared" si="17"/>
        <v>61.499359511110285</v>
      </c>
      <c r="AT22" s="50">
        <f t="shared" si="18"/>
        <v>178.97383631309765</v>
      </c>
    </row>
    <row r="23" spans="1:46">
      <c r="A23" s="3" t="s">
        <v>92</v>
      </c>
      <c r="B23" s="55">
        <f>IF(((B5-0.3)*G3/(((B5-0.3)*(1-B16))/(B7*1000000*(B9/100)*3)))&lt;(2*G7),1000000*((B5-0.3)*(1-B16))/(B7*1000000*(B9/100)*3),1000000*(B5-0.3)*G3/(2*G7))</f>
        <v>1.5144444444444443</v>
      </c>
      <c r="C23" s="10" t="s">
        <v>78</v>
      </c>
      <c r="D23" s="2">
        <v>2.2000000000000002</v>
      </c>
      <c r="E23" s="8" t="s">
        <v>78</v>
      </c>
      <c r="R23" s="7"/>
      <c r="S23" s="15" t="s">
        <v>55</v>
      </c>
      <c r="T23" s="15">
        <f>G17</f>
        <v>1259.0494176896443</v>
      </c>
      <c r="Y23" s="50">
        <v>21</v>
      </c>
      <c r="Z23" s="50">
        <f t="shared" si="2"/>
        <v>3.6387681231394358</v>
      </c>
      <c r="AA23" s="50" t="str">
        <f t="shared" si="10"/>
        <v>22.8630544075431i</v>
      </c>
      <c r="AB23" s="50">
        <f t="shared" si="0"/>
        <v>8.3333333333333339</v>
      </c>
      <c r="AD23" s="50" t="str">
        <f t="shared" si="3"/>
        <v>0.999998940548543-0.0010275827376011i</v>
      </c>
      <c r="AE23" s="50" t="str">
        <f t="shared" si="4"/>
        <v>1.00000000000247-3.28248138284882E-06i</v>
      </c>
      <c r="AF23" s="50" t="str">
        <f t="shared" si="19"/>
        <v>7.51585340777993-0.00774784007751899i</v>
      </c>
      <c r="AG23" s="50">
        <f t="shared" si="5"/>
        <v>7.5158574012725294</v>
      </c>
      <c r="AH23" s="50">
        <f t="shared" si="12"/>
        <v>-1.0308659459743175E-3</v>
      </c>
      <c r="AI23" s="50">
        <f t="shared" si="1"/>
        <v>-5.9064267948089534E-2</v>
      </c>
      <c r="AJ23" s="50">
        <f t="shared" si="13"/>
        <v>17.519570632327177</v>
      </c>
      <c r="AL23" s="50" t="str">
        <f t="shared" si="14"/>
        <v>0.999670360108668-0.0181529950386797i</v>
      </c>
      <c r="AM23" s="50" t="str">
        <f t="shared" si="15"/>
        <v>1.00000000175289+0.000141979567849202i</v>
      </c>
      <c r="AN23" s="50" t="str">
        <f t="shared" si="16"/>
        <v>-158.092277299276+2.84834143712713i</v>
      </c>
      <c r="AO23" s="50">
        <f t="shared" si="6"/>
        <v>158.11793443696899</v>
      </c>
      <c r="AP23" s="50">
        <f t="shared" si="7"/>
        <v>3.1235776477645616</v>
      </c>
      <c r="AQ23" s="50">
        <f t="shared" si="8"/>
        <v>178.96781619831066</v>
      </c>
      <c r="AR23" s="50">
        <f t="shared" si="9"/>
        <v>43.979622646623099</v>
      </c>
      <c r="AS23" s="50">
        <f t="shared" si="17"/>
        <v>61.499193278950273</v>
      </c>
      <c r="AT23" s="50">
        <f t="shared" si="18"/>
        <v>178.90875193036257</v>
      </c>
    </row>
    <row r="24" spans="1:46">
      <c r="A24" s="3" t="s">
        <v>4</v>
      </c>
      <c r="B24" s="2">
        <v>0.04</v>
      </c>
      <c r="C24" s="21" t="s">
        <v>34</v>
      </c>
      <c r="R24" s="7"/>
      <c r="S24" s="15" t="s">
        <v>56</v>
      </c>
      <c r="T24" s="15">
        <f>D57</f>
        <v>225</v>
      </c>
      <c r="U24" s="15" t="s">
        <v>48</v>
      </c>
      <c r="Y24" s="50">
        <v>22</v>
      </c>
      <c r="Z24" s="50">
        <f t="shared" si="2"/>
        <v>3.8696037467813236</v>
      </c>
      <c r="AA24" s="50" t="str">
        <f t="shared" si="10"/>
        <v>24.3134374063835i</v>
      </c>
      <c r="AB24" s="50">
        <f t="shared" si="0"/>
        <v>8.3333333333333339</v>
      </c>
      <c r="AD24" s="50" t="str">
        <f t="shared" si="3"/>
        <v>0.999998801866451-0.00109277022434463i</v>
      </c>
      <c r="AE24" s="50" t="str">
        <f t="shared" si="4"/>
        <v>1.00000000000279-0.0000034907149419785i</v>
      </c>
      <c r="AF24" s="50" t="str">
        <f t="shared" si="19"/>
        <v>7.51585236214849-0.00823934524189978i</v>
      </c>
      <c r="AG24" s="50">
        <f t="shared" si="5"/>
        <v>7.5158568783887212</v>
      </c>
      <c r="AH24" s="50">
        <f t="shared" si="12"/>
        <v>-1.0962618135955599E-3</v>
      </c>
      <c r="AI24" s="50">
        <f t="shared" si="1"/>
        <v>-6.2811175160382954E-2</v>
      </c>
      <c r="AJ24" s="50">
        <f t="shared" si="13"/>
        <v>17.519570028043329</v>
      </c>
      <c r="AL24" s="50" t="str">
        <f t="shared" si="14"/>
        <v>0.999627226312514-0.019303749046852i</v>
      </c>
      <c r="AM24" s="50" t="str">
        <f t="shared" si="15"/>
        <v>1.00000000198234+0.000150986446267615i</v>
      </c>
      <c r="AN24" s="50" t="str">
        <f t="shared" si="16"/>
        <v>-158.085509318554+3.02890339569966i</v>
      </c>
      <c r="AO24" s="50">
        <f t="shared" si="6"/>
        <v>158.11452340720351</v>
      </c>
      <c r="AP24" s="50">
        <f t="shared" si="7"/>
        <v>3.1224350922701869</v>
      </c>
      <c r="AQ24" s="50">
        <f t="shared" si="8"/>
        <v>178.90235259062348</v>
      </c>
      <c r="AR24" s="50">
        <f t="shared" si="9"/>
        <v>43.97943526656541</v>
      </c>
      <c r="AS24" s="50">
        <f t="shared" si="17"/>
        <v>61.499005294608736</v>
      </c>
      <c r="AT24" s="50">
        <f t="shared" si="18"/>
        <v>178.83954141546309</v>
      </c>
    </row>
    <row r="25" spans="1:46">
      <c r="A25" s="3" t="s">
        <v>115</v>
      </c>
      <c r="B25" s="60">
        <f>100*((B5-0.3)*(1-B16))/(B7*1000000*(D23/1000000)*B6)</f>
        <v>17.209595959595958</v>
      </c>
      <c r="C25" s="21" t="s">
        <v>69</v>
      </c>
      <c r="R25" s="7"/>
      <c r="S25" s="15" t="s">
        <v>57</v>
      </c>
      <c r="T25" s="15">
        <f>D58</f>
        <v>18</v>
      </c>
      <c r="U25" s="15" t="s">
        <v>48</v>
      </c>
      <c r="Y25" s="50">
        <v>23</v>
      </c>
      <c r="Z25" s="50">
        <f t="shared" si="2"/>
        <v>4.1150830859167291</v>
      </c>
      <c r="AA25" s="50" t="str">
        <f t="shared" si="10"/>
        <v>25.8558295832552i</v>
      </c>
      <c r="AB25" s="50">
        <f t="shared" si="0"/>
        <v>8.3333333333333339</v>
      </c>
      <c r="AD25" s="50" t="str">
        <f t="shared" si="3"/>
        <v>0.999998645030912-0.00116209303423262i</v>
      </c>
      <c r="AE25" s="50" t="str">
        <f t="shared" si="4"/>
        <v>1.00000000000315-3.71215839024192E-06i</v>
      </c>
      <c r="AF25" s="50" t="str">
        <f t="shared" si="19"/>
        <v>7.51585117964417-0.00876203020448444i</v>
      </c>
      <c r="AG25" s="50">
        <f t="shared" si="5"/>
        <v>7.5158562870595107</v>
      </c>
      <c r="AH25" s="50">
        <f t="shared" si="12"/>
        <v>-1.1658062441032655E-3</v>
      </c>
      <c r="AI25" s="50">
        <f t="shared" si="1"/>
        <v>-6.6795777517115337E-2</v>
      </c>
      <c r="AJ25" s="50">
        <f t="shared" si="13"/>
        <v>17.51956934465878</v>
      </c>
      <c r="AL25" s="50" t="str">
        <f t="shared" si="14"/>
        <v>0.999578450784706-0.020527335714915i</v>
      </c>
      <c r="AM25" s="50" t="str">
        <f t="shared" si="15"/>
        <v>1.00000000224183+0.000160564701680714i</v>
      </c>
      <c r="AN25" s="50" t="str">
        <f t="shared" si="16"/>
        <v>-158.077856112453+3.22089334651728i</v>
      </c>
      <c r="AO25" s="50">
        <f t="shared" si="6"/>
        <v>158.11066613944499</v>
      </c>
      <c r="AP25" s="50">
        <f t="shared" si="7"/>
        <v>3.121220111773789</v>
      </c>
      <c r="AQ25" s="50">
        <f t="shared" si="8"/>
        <v>178.83273933598917</v>
      </c>
      <c r="AR25" s="50">
        <f t="shared" si="9"/>
        <v>43.979223368189409</v>
      </c>
      <c r="AS25" s="50">
        <f t="shared" si="17"/>
        <v>61.498792712848186</v>
      </c>
      <c r="AT25" s="50">
        <f t="shared" si="18"/>
        <v>178.76594355847206</v>
      </c>
    </row>
    <row r="26" spans="1:46">
      <c r="A26" s="3"/>
      <c r="C26" s="10"/>
      <c r="D26" s="59"/>
      <c r="R26" s="7"/>
      <c r="Y26" s="50">
        <v>24</v>
      </c>
      <c r="Z26" s="50">
        <f t="shared" si="2"/>
        <v>4.376135106361553</v>
      </c>
      <c r="AA26" s="50" t="str">
        <f t="shared" si="10"/>
        <v>27.4960678025237i</v>
      </c>
      <c r="AB26" s="50">
        <f t="shared" si="0"/>
        <v>8.3333333333333339</v>
      </c>
      <c r="AD26" s="50" t="str">
        <f t="shared" si="3"/>
        <v>0.999998467665651-0.00123581349702745i</v>
      </c>
      <c r="AE26" s="50" t="str">
        <f t="shared" si="4"/>
        <v>1.00000000000357-3.94764973459487E-06i</v>
      </c>
      <c r="AF26" s="50" t="str">
        <f t="shared" si="19"/>
        <v>7.51584984235051-0.00931787289753392i</v>
      </c>
      <c r="AG26" s="50">
        <f t="shared" si="5"/>
        <v>7.5158556183255358</v>
      </c>
      <c r="AH26" s="50">
        <f t="shared" si="12"/>
        <v>-1.2397624113161924E-3</v>
      </c>
      <c r="AI26" s="50">
        <f t="shared" si="1"/>
        <v>-7.1033153767379828E-2</v>
      </c>
      <c r="AJ26" s="50">
        <f t="shared" si="13"/>
        <v>17.519568571819399</v>
      </c>
      <c r="AL26" s="50" t="str">
        <f t="shared" si="14"/>
        <v>0.999523296272365-0.0218283412377397i</v>
      </c>
      <c r="AM26" s="50" t="str">
        <f t="shared" si="15"/>
        <v>1.00000000253528+0.000170750581016029i</v>
      </c>
      <c r="AN26" s="50" t="str">
        <f t="shared" si="16"/>
        <v>-158.06920200107+3.42503089808526i</v>
      </c>
      <c r="AO26" s="50">
        <f t="shared" si="6"/>
        <v>158.1063042952681</v>
      </c>
      <c r="AP26" s="50">
        <f t="shared" si="7"/>
        <v>3.1199281231832514</v>
      </c>
      <c r="AQ26" s="50">
        <f t="shared" si="8"/>
        <v>178.75871384257232</v>
      </c>
      <c r="AR26" s="50">
        <f t="shared" si="9"/>
        <v>43.978983744761926</v>
      </c>
      <c r="AS26" s="50">
        <f t="shared" si="17"/>
        <v>61.498552316581325</v>
      </c>
      <c r="AT26" s="50">
        <f t="shared" si="18"/>
        <v>178.68768068880493</v>
      </c>
    </row>
    <row r="27" spans="1:46">
      <c r="A27" s="4" t="s">
        <v>5</v>
      </c>
      <c r="R27" s="7"/>
      <c r="Y27" s="50">
        <v>25</v>
      </c>
      <c r="Z27" s="50">
        <f t="shared" si="2"/>
        <v>4.6537477055250784</v>
      </c>
      <c r="AA27" s="50" t="str">
        <f t="shared" si="10"/>
        <v>29.2403592066759i</v>
      </c>
      <c r="AB27" s="50">
        <f t="shared" si="0"/>
        <v>8.3333333333333339</v>
      </c>
      <c r="AD27" s="50" t="str">
        <f t="shared" si="3"/>
        <v>0.999998267083343-0.00131421058286214i</v>
      </c>
      <c r="AE27" s="50" t="str">
        <f t="shared" si="4"/>
        <v>1.00000000000403-4.19808014335203E-06i</v>
      </c>
      <c r="AF27" s="50" t="str">
        <f t="shared" si="19"/>
        <v>7.5158483300055-0.0099089767195375i</v>
      </c>
      <c r="AG27" s="50">
        <f t="shared" si="5"/>
        <v>7.5158548620543568</v>
      </c>
      <c r="AH27" s="50">
        <f t="shared" si="12"/>
        <v>-1.3184101838109596E-3</v>
      </c>
      <c r="AI27" s="50">
        <f t="shared" si="1"/>
        <v>-7.5539339199435077E-2</v>
      </c>
      <c r="AJ27" s="50">
        <f t="shared" si="13"/>
        <v>17.519567697815333</v>
      </c>
      <c r="AL27" s="50" t="str">
        <f t="shared" si="14"/>
        <v>0.999460929364493-0.0232116358397457i</v>
      </c>
      <c r="AM27" s="50" t="str">
        <f t="shared" si="15"/>
        <v>1.00000000286715+0.000181582630628185i</v>
      </c>
      <c r="AN27" s="50" t="str">
        <f t="shared" si="16"/>
        <v>-158.059416216656+3.64208022528945i</v>
      </c>
      <c r="AO27" s="50">
        <f t="shared" si="6"/>
        <v>158.10137192041549</v>
      </c>
      <c r="AP27" s="50">
        <f t="shared" si="7"/>
        <v>3.1185542549715151</v>
      </c>
      <c r="AQ27" s="50">
        <f t="shared" si="8"/>
        <v>178.67999699243262</v>
      </c>
      <c r="AR27" s="50">
        <f t="shared" si="9"/>
        <v>43.978712770545627</v>
      </c>
      <c r="AS27" s="50">
        <f t="shared" si="17"/>
        <v>61.49828046836096</v>
      </c>
      <c r="AT27" s="50">
        <f t="shared" si="18"/>
        <v>178.6044576532332</v>
      </c>
    </row>
    <row r="28" spans="1:46">
      <c r="A28" s="5" t="s">
        <v>63</v>
      </c>
      <c r="B28" s="2">
        <v>2.5</v>
      </c>
      <c r="C28" s="12" t="s">
        <v>71</v>
      </c>
      <c r="R28" s="7"/>
      <c r="S28" s="20"/>
      <c r="Y28" s="50">
        <v>26</v>
      </c>
      <c r="Z28" s="50">
        <f t="shared" si="2"/>
        <v>4.9489714509035139</v>
      </c>
      <c r="AA28" s="50" t="str">
        <f t="shared" si="10"/>
        <v>31.0953047059682i</v>
      </c>
      <c r="AB28" s="50">
        <f t="shared" si="0"/>
        <v>8.3333333333333339</v>
      </c>
      <c r="AD28" s="50" t="str">
        <f t="shared" si="3"/>
        <v>0.999998040244895-0.0013975809576133i</v>
      </c>
      <c r="AE28" s="50" t="str">
        <f t="shared" si="4"/>
        <v>1.00000000000456-4.46439731862942E-06i</v>
      </c>
      <c r="AF28" s="50" t="str">
        <f t="shared" si="19"/>
        <v>7.51584661969522-0.0105375784925883i</v>
      </c>
      <c r="AG28" s="50">
        <f t="shared" si="5"/>
        <v>7.5158540067875554</v>
      </c>
      <c r="AH28" s="50">
        <f t="shared" si="12"/>
        <v>-1.4020471839158561E-3</v>
      </c>
      <c r="AI28" s="50">
        <f t="shared" si="1"/>
        <v>-8.0331386316580877E-2</v>
      </c>
      <c r="AJ28" s="50">
        <f t="shared" si="13"/>
        <v>17.519566709404359</v>
      </c>
      <c r="AL28" s="50" t="str">
        <f t="shared" si="14"/>
        <v>0.999390408001866-0.0246823903974039i</v>
      </c>
      <c r="AM28" s="50" t="str">
        <f t="shared" si="15"/>
        <v>1.00000000324246+0.000193101842169616i</v>
      </c>
      <c r="AN28" s="50" t="str">
        <f t="shared" si="16"/>
        <v>-158.048350943824+3.87285267759359i</v>
      </c>
      <c r="AO28" s="50">
        <f t="shared" si="6"/>
        <v>158.09579445363022</v>
      </c>
      <c r="AP28" s="50">
        <f t="shared" si="7"/>
        <v>3.1170933293454355</v>
      </c>
      <c r="AQ28" s="50">
        <f t="shared" si="8"/>
        <v>178.59629211987576</v>
      </c>
      <c r="AR28" s="50">
        <f t="shared" si="9"/>
        <v>43.978406346161648</v>
      </c>
      <c r="AS28" s="50">
        <f t="shared" si="17"/>
        <v>61.497973055566007</v>
      </c>
      <c r="AT28" s="50">
        <f t="shared" si="18"/>
        <v>178.51596073355918</v>
      </c>
    </row>
    <row r="29" spans="1:46">
      <c r="A29" s="3" t="s">
        <v>64</v>
      </c>
      <c r="B29" s="55">
        <f>1000*B12/100*B5</f>
        <v>100</v>
      </c>
      <c r="C29" s="10" t="s">
        <v>90</v>
      </c>
      <c r="R29" s="7"/>
      <c r="S29" s="15" t="s">
        <v>58</v>
      </c>
      <c r="T29" s="20">
        <f>D23</f>
        <v>2.2000000000000002</v>
      </c>
      <c r="Y29" s="50">
        <v>27</v>
      </c>
      <c r="Z29" s="50">
        <f t="shared" si="2"/>
        <v>5.2629235557355134</v>
      </c>
      <c r="AA29" s="50" t="str">
        <f t="shared" si="10"/>
        <v>33.0679239582067i</v>
      </c>
      <c r="AB29" s="50">
        <f t="shared" si="0"/>
        <v>8.3333333333333339</v>
      </c>
      <c r="AD29" s="50" t="str">
        <f t="shared" si="3"/>
        <v>0.999997783713407-0.00148624010517271i</v>
      </c>
      <c r="AE29" s="50" t="str">
        <f t="shared" si="4"/>
        <v>1.00000000000516-4.74760908272709E-06i</v>
      </c>
      <c r="AF29" s="50" t="str">
        <f t="shared" si="19"/>
        <v>7.5158446855062-0.011206056924164i</v>
      </c>
      <c r="AG29" s="50">
        <f t="shared" si="5"/>
        <v>7.5158530395666707</v>
      </c>
      <c r="AH29" s="50">
        <f t="shared" si="12"/>
        <v>-1.4909899138674967E-3</v>
      </c>
      <c r="AI29" s="50">
        <f t="shared" si="1"/>
        <v>-8.5427429361181695E-2</v>
      </c>
      <c r="AJ29" s="50">
        <f t="shared" si="13"/>
        <v>17.519565591610636</v>
      </c>
      <c r="AL29" s="50" t="str">
        <f t="shared" si="14"/>
        <v>0.999310667378945-0.0262460938349422i</v>
      </c>
      <c r="AM29" s="50" t="str">
        <f t="shared" si="15"/>
        <v>1.0000000036669+0.000205351807714985i</v>
      </c>
      <c r="AN29" s="50" t="str">
        <f t="shared" si="16"/>
        <v>-158.035839107473+4.11820950855848i</v>
      </c>
      <c r="AO29" s="50">
        <f t="shared" si="6"/>
        <v>158.08948760736584</v>
      </c>
      <c r="AP29" s="50">
        <f t="shared" si="7"/>
        <v>3.1155398433777006</v>
      </c>
      <c r="AQ29" s="50">
        <f t="shared" si="8"/>
        <v>178.50728393039176</v>
      </c>
      <c r="AR29" s="50">
        <f t="shared" si="9"/>
        <v>43.978059836860091</v>
      </c>
      <c r="AS29" s="50">
        <f t="shared" si="17"/>
        <v>61.497625428470727</v>
      </c>
      <c r="AT29" s="50">
        <f t="shared" si="18"/>
        <v>178.42185650103059</v>
      </c>
    </row>
    <row r="30" spans="1:46">
      <c r="A30" s="3" t="s">
        <v>99</v>
      </c>
      <c r="B30" s="56">
        <f>1000000*(D23*B28^2)/(B5*B29*2)/1000</f>
        <v>13.750000000000002</v>
      </c>
      <c r="C30" s="10" t="s">
        <v>77</v>
      </c>
      <c r="D30" s="2">
        <v>30</v>
      </c>
      <c r="E30" s="8" t="s">
        <v>77</v>
      </c>
      <c r="R30" s="7"/>
      <c r="S30" s="1" t="s">
        <v>59</v>
      </c>
      <c r="T30" s="15">
        <f>B5</f>
        <v>5</v>
      </c>
      <c r="Y30" s="50">
        <v>28</v>
      </c>
      <c r="Z30" s="50">
        <f t="shared" si="2"/>
        <v>5.5967921068647417</v>
      </c>
      <c r="AA30" s="50" t="str">
        <f t="shared" si="10"/>
        <v>35.1656819331912i</v>
      </c>
      <c r="AB30" s="50">
        <f t="shared" si="0"/>
        <v>8.3333333333333339</v>
      </c>
      <c r="AD30" s="50" t="str">
        <f t="shared" si="3"/>
        <v>0.99999749360209-0.00158052352085085i</v>
      </c>
      <c r="AE30" s="50" t="str">
        <f t="shared" si="4"/>
        <v>1.00000000000583-5.04878719202433E-06i</v>
      </c>
      <c r="AF30" s="50" t="str">
        <f t="shared" si="19"/>
        <v>7.51584249813283-0.011916941605235i</v>
      </c>
      <c r="AG30" s="50">
        <f t="shared" si="5"/>
        <v>7.5158519457368751</v>
      </c>
      <c r="AH30" s="50">
        <f t="shared" si="12"/>
        <v>-1.5855749533876468E-3</v>
      </c>
      <c r="AI30" s="50">
        <f t="shared" si="1"/>
        <v>-9.0846752930764385E-2</v>
      </c>
      <c r="AJ30" s="50">
        <f t="shared" si="13"/>
        <v>17.5195643274979</v>
      </c>
      <c r="AL30" s="50" t="str">
        <f t="shared" si="14"/>
        <v>0.999220504034822-0.0279085712858597i</v>
      </c>
      <c r="AM30" s="50" t="str">
        <f t="shared" si="15"/>
        <v>1.0000000041469+0.00021837888472637i</v>
      </c>
      <c r="AN30" s="50" t="str">
        <f t="shared" si="16"/>
        <v>-158.02169187655+4.37906472552255i</v>
      </c>
      <c r="AO30" s="50">
        <f t="shared" si="6"/>
        <v>158.0823561040182</v>
      </c>
      <c r="AP30" s="50">
        <f t="shared" si="7"/>
        <v>3.1138879490550218</v>
      </c>
      <c r="AQ30" s="50">
        <f t="shared" si="8"/>
        <v>178.41263735750064</v>
      </c>
      <c r="AR30" s="50">
        <f t="shared" si="9"/>
        <v>43.977668002784576</v>
      </c>
      <c r="AS30" s="50">
        <f t="shared" si="17"/>
        <v>61.497232330282472</v>
      </c>
      <c r="AT30" s="50">
        <f t="shared" si="18"/>
        <v>178.32179060456988</v>
      </c>
    </row>
    <row r="31" spans="1:46">
      <c r="A31" s="3" t="s">
        <v>6</v>
      </c>
      <c r="B31" s="2">
        <v>5.0000000000000001E-3</v>
      </c>
      <c r="C31" s="21" t="s">
        <v>34</v>
      </c>
      <c r="R31" s="7"/>
      <c r="Y31" s="50">
        <v>29</v>
      </c>
      <c r="Z31" s="50">
        <f t="shared" si="2"/>
        <v>5.9518405608089449</v>
      </c>
      <c r="AA31" s="50" t="str">
        <f t="shared" si="10"/>
        <v>37.3965171623503i</v>
      </c>
      <c r="AB31" s="50">
        <f t="shared" si="0"/>
        <v>8.3333333333333339</v>
      </c>
      <c r="AD31" s="50" t="str">
        <f t="shared" si="3"/>
        <v>0.999997165515388-0.00168078798041237i</v>
      </c>
      <c r="AE31" s="50" t="str">
        <f t="shared" si="4"/>
        <v>1.0000000000066-5.36907139282018E-06i</v>
      </c>
      <c r="AF31" s="50" t="str">
        <f t="shared" si="19"/>
        <v>7.5158400244338-0.0126729225786262i</v>
      </c>
      <c r="AG31" s="50">
        <f t="shared" si="5"/>
        <v>7.5158507087253765</v>
      </c>
      <c r="AH31" s="50">
        <f t="shared" si="12"/>
        <v>-1.6861602332064569E-3</v>
      </c>
      <c r="AI31" s="50">
        <f t="shared" si="1"/>
        <v>-9.6609864945524621E-2</v>
      </c>
      <c r="AJ31" s="50">
        <f t="shared" si="13"/>
        <v>17.519562897913293</v>
      </c>
      <c r="AL31" s="50" t="str">
        <f t="shared" si="14"/>
        <v>0.999118557905711-0.0296760030011417i</v>
      </c>
      <c r="AM31" s="50" t="str">
        <f t="shared" si="15"/>
        <v>1.00000000468973+0.000232232371483491i</v>
      </c>
      <c r="AN31" s="50" t="str">
        <f t="shared" si="16"/>
        <v>-158.00569584796+4.65638805644595i</v>
      </c>
      <c r="AO31" s="50">
        <f t="shared" si="6"/>
        <v>158.07429224934162</v>
      </c>
      <c r="AP31" s="50">
        <f t="shared" si="7"/>
        <v>3.1121314321966276</v>
      </c>
      <c r="AQ31" s="50">
        <f t="shared" si="8"/>
        <v>178.31199635487107</v>
      </c>
      <c r="AR31" s="50">
        <f t="shared" si="9"/>
        <v>43.977224920204108</v>
      </c>
      <c r="AS31" s="50">
        <f t="shared" si="17"/>
        <v>61.496787818117397</v>
      </c>
      <c r="AT31" s="50">
        <f t="shared" si="18"/>
        <v>178.21538648992555</v>
      </c>
    </row>
    <row r="32" spans="1:46">
      <c r="A32" s="3" t="s">
        <v>88</v>
      </c>
      <c r="B32" s="56">
        <f>1000*(B5*(1-B16))/(B7*D23)/8/D30/B7</f>
        <v>1.1442550505050504</v>
      </c>
      <c r="C32" s="10" t="s">
        <v>90</v>
      </c>
      <c r="R32" s="7"/>
      <c r="Y32" s="50">
        <v>30</v>
      </c>
      <c r="Z32" s="50">
        <f t="shared" si="2"/>
        <v>6.3294125250499764</v>
      </c>
      <c r="AA32" s="50" t="str">
        <f t="shared" si="10"/>
        <v>39.7688717804725i</v>
      </c>
      <c r="AB32" s="50">
        <f t="shared" si="0"/>
        <v>8.3333333333333339</v>
      </c>
      <c r="AD32" s="50" t="str">
        <f t="shared" si="3"/>
        <v>0.999996794482378-0.00178741288952593i</v>
      </c>
      <c r="AE32" s="50" t="str">
        <f t="shared" si="4"/>
        <v>1.00000000000746-5.70967373446774E-06i</v>
      </c>
      <c r="AF32" s="50" t="str">
        <f t="shared" si="19"/>
        <v>7.51583722692929-0.0134768605136933i</v>
      </c>
      <c r="AG32" s="50">
        <f t="shared" si="5"/>
        <v>7.5158493097896431</v>
      </c>
      <c r="AH32" s="50">
        <f t="shared" si="12"/>
        <v>-1.7931263893452367E-3</v>
      </c>
      <c r="AI32" s="50">
        <f t="shared" si="1"/>
        <v>-0.10273857424301409</v>
      </c>
      <c r="AJ32" s="50">
        <f t="shared" si="13"/>
        <v>17.519561281196435</v>
      </c>
      <c r="AL32" s="50" t="str">
        <f t="shared" si="14"/>
        <v>0.999003292084355-0.0315549439704089i</v>
      </c>
      <c r="AM32" s="50" t="str">
        <f t="shared" si="15"/>
        <v>1.00000000530361+0.000246964693642838i</v>
      </c>
      <c r="AN32" s="50" t="str">
        <f t="shared" si="16"/>
        <v>-157.987609870689+4.95120802862002i</v>
      </c>
      <c r="AO32" s="50">
        <f t="shared" si="6"/>
        <v>158.06517432247907</v>
      </c>
      <c r="AP32" s="50">
        <f t="shared" si="7"/>
        <v>3.1102636901987664</v>
      </c>
      <c r="AQ32" s="50">
        <f t="shared" si="8"/>
        <v>178.20498262117431</v>
      </c>
      <c r="AR32" s="50">
        <f t="shared" si="9"/>
        <v>43.976723892557445</v>
      </c>
      <c r="AS32" s="50">
        <f t="shared" si="17"/>
        <v>61.496285173753876</v>
      </c>
      <c r="AT32" s="50">
        <f t="shared" si="18"/>
        <v>178.1022440469313</v>
      </c>
    </row>
    <row r="33" spans="1:46">
      <c r="A33" s="3" t="s">
        <v>89</v>
      </c>
      <c r="B33" s="55">
        <f>1000*(B5*(1-B16))/(B7*D23)*B31</f>
        <v>2.7462121212121207</v>
      </c>
      <c r="C33" s="10" t="s">
        <v>90</v>
      </c>
      <c r="D33" s="41"/>
      <c r="E33" s="29"/>
      <c r="R33" s="7"/>
      <c r="Y33" s="50">
        <v>31</v>
      </c>
      <c r="Z33" s="50">
        <f t="shared" si="2"/>
        <v>6.7309368426385694</v>
      </c>
      <c r="AA33" s="50" t="str">
        <f t="shared" si="10"/>
        <v>42.2917234732204i</v>
      </c>
      <c r="AB33" s="50">
        <f t="shared" si="0"/>
        <v>8.3333333333333339</v>
      </c>
      <c r="AD33" s="50" t="str">
        <f t="shared" si="3"/>
        <v>0.999996374881457-0.00190080171871159i</v>
      </c>
      <c r="AE33" s="50" t="str">
        <f t="shared" si="4"/>
        <v>1.00000000000844-0.0000060718831561244i</v>
      </c>
      <c r="AF33" s="50" t="str">
        <f t="shared" si="19"/>
        <v>7.51583406323384-0.0143317975256398i</v>
      </c>
      <c r="AG33" s="50">
        <f t="shared" si="5"/>
        <v>7.5158477277341387</v>
      </c>
      <c r="AH33" s="50">
        <f t="shared" si="12"/>
        <v>-1.9068782032754363E-3</v>
      </c>
      <c r="AI33" s="50">
        <f t="shared" si="1"/>
        <v>-0.10925607309317197</v>
      </c>
      <c r="AJ33" s="50">
        <f t="shared" si="13"/>
        <v>17.51955945285204</v>
      </c>
      <c r="AL33" s="50" t="str">
        <f t="shared" si="14"/>
        <v>0.998872970001798-0.0335523442040172i</v>
      </c>
      <c r="AM33" s="50" t="str">
        <f t="shared" si="15"/>
        <v>1.00000000599786+0.000262631602631723i</v>
      </c>
      <c r="AN33" s="50" t="str">
        <f t="shared" si="16"/>
        <v>-157.967161465472+5.26461515108561i</v>
      </c>
      <c r="AO33" s="50">
        <f t="shared" si="6"/>
        <v>158.05486475951176</v>
      </c>
      <c r="AP33" s="50">
        <f t="shared" si="7"/>
        <v>3.1082777085635565</v>
      </c>
      <c r="AQ33" s="50">
        <f t="shared" si="8"/>
        <v>178.09119425528627</v>
      </c>
      <c r="AR33" s="50">
        <f t="shared" si="9"/>
        <v>43.976157350009601</v>
      </c>
      <c r="AS33" s="50">
        <f t="shared" si="17"/>
        <v>61.495716802861637</v>
      </c>
      <c r="AT33" s="50">
        <f t="shared" si="18"/>
        <v>177.98193818219309</v>
      </c>
    </row>
    <row r="34" spans="1:46" s="32" customFormat="1">
      <c r="A34" s="38"/>
      <c r="B34" s="30"/>
      <c r="C34" s="27"/>
      <c r="D34" s="39"/>
      <c r="E34" s="30"/>
      <c r="F34" s="53"/>
      <c r="G34" s="53"/>
      <c r="R34" s="40"/>
      <c r="S34" s="40"/>
      <c r="T34" s="40"/>
      <c r="U34" s="40"/>
      <c r="V34" s="40"/>
      <c r="W34" s="40"/>
      <c r="X34" s="40"/>
      <c r="Y34" s="53">
        <v>32</v>
      </c>
      <c r="Z34" s="53">
        <f t="shared" si="2"/>
        <v>7.1579329993555039</v>
      </c>
      <c r="AA34" s="53" t="str">
        <f t="shared" si="10"/>
        <v>44.9746194513264i</v>
      </c>
      <c r="AB34" s="53">
        <f t="shared" si="0"/>
        <v>8.3333333333333339</v>
      </c>
      <c r="AC34" s="53"/>
      <c r="AD34" s="53" t="str">
        <f t="shared" si="3"/>
        <v>0.999995900355178-0.00202138352918758i</v>
      </c>
      <c r="AE34" s="53" t="str">
        <f t="shared" si="4"/>
        <v>1.00000000000954-6.45707036447573E-06i</v>
      </c>
      <c r="AF34" s="53" t="str">
        <f t="shared" si="19"/>
        <v>7.51583048541364-0.0152409686802023i</v>
      </c>
      <c r="AG34" s="53">
        <f t="shared" si="5"/>
        <v>7.5158459385886394</v>
      </c>
      <c r="AH34" s="53">
        <f t="shared" si="12"/>
        <v>-2.0278461333947295E-3</v>
      </c>
      <c r="AI34" s="53">
        <f t="shared" si="1"/>
        <v>-0.11618702494544095</v>
      </c>
      <c r="AJ34" s="53">
        <f t="shared" si="13"/>
        <v>17.519557385178139</v>
      </c>
      <c r="AK34" s="53"/>
      <c r="AL34" s="53" t="str">
        <f t="shared" si="14"/>
        <v>0.998725629713974-0.035675569601625i</v>
      </c>
      <c r="AM34" s="53" t="str">
        <f t="shared" si="15"/>
        <v>1.00000000678298+0.000279292386628003i</v>
      </c>
      <c r="AN34" s="53" t="str">
        <f t="shared" si="16"/>
        <v>-157.944042790178+5.59776518907313i</v>
      </c>
      <c r="AO34" s="53">
        <f t="shared" si="6"/>
        <v>158.0432081046749</v>
      </c>
      <c r="AP34" s="53">
        <f t="shared" si="7"/>
        <v>3.1061660361744505</v>
      </c>
      <c r="AQ34" s="53">
        <f t="shared" si="8"/>
        <v>177.9702043396762</v>
      </c>
      <c r="AR34" s="53">
        <f t="shared" si="9"/>
        <v>43.975516736059681</v>
      </c>
      <c r="AS34" s="53">
        <f t="shared" si="17"/>
        <v>61.49507412123782</v>
      </c>
      <c r="AT34" s="53">
        <f t="shared" si="18"/>
        <v>177.85401731473075</v>
      </c>
    </row>
    <row r="35" spans="1:46">
      <c r="A35" s="4" t="s">
        <v>111</v>
      </c>
      <c r="B35" s="31"/>
      <c r="C35" s="31"/>
      <c r="D35" s="24"/>
      <c r="E35" s="31"/>
      <c r="H35" s="32"/>
      <c r="Y35" s="50">
        <v>33</v>
      </c>
      <c r="Z35" s="50">
        <f t="shared" si="2"/>
        <v>7.6120168738914558</v>
      </c>
      <c r="AA35" s="50" t="str">
        <f t="shared" si="10"/>
        <v>47.8277125800379i</v>
      </c>
      <c r="AB35" s="50">
        <f t="shared" si="0"/>
        <v>8.3333333333333339</v>
      </c>
      <c r="AD35" s="50" t="str">
        <f t="shared" si="3"/>
        <v>0.999995363713924-0.00214961459535613i</v>
      </c>
      <c r="AE35" s="50" t="str">
        <f t="shared" si="4"/>
        <v>1.00000000001079-0.0000068666930208917i</v>
      </c>
      <c r="AF35" s="50" t="str">
        <f t="shared" si="19"/>
        <v>7.51582643926069-0.0162078142269837i</v>
      </c>
      <c r="AG35" s="50">
        <f t="shared" si="5"/>
        <v>7.5158439152454495</v>
      </c>
      <c r="AH35" s="50">
        <f t="shared" si="12"/>
        <v>-2.1564879436039332E-3</v>
      </c>
      <c r="AI35" s="50">
        <f t="shared" si="1"/>
        <v>-0.12355765773935125</v>
      </c>
      <c r="AJ35" s="50">
        <f t="shared" si="13"/>
        <v>17.519555046846811</v>
      </c>
      <c r="AL35" s="50" t="str">
        <f t="shared" si="14"/>
        <v>0.998559054939536-0.0379324233050993i</v>
      </c>
      <c r="AM35" s="50" t="str">
        <f t="shared" si="15"/>
        <v>1.00000000767087+0.00029701009492392i</v>
      </c>
      <c r="AN35" s="50" t="str">
        <f t="shared" si="16"/>
        <v>-157.917906095459+5.95188251444052i</v>
      </c>
      <c r="AO35" s="50">
        <f t="shared" si="6"/>
        <v>158.03002870037045</v>
      </c>
      <c r="AP35" s="50">
        <f t="shared" si="7"/>
        <v>3.1039207592860234</v>
      </c>
      <c r="AQ35" s="50">
        <f t="shared" si="8"/>
        <v>177.84155945013106</v>
      </c>
      <c r="AR35" s="50">
        <f t="shared" si="9"/>
        <v>43.974792379562395</v>
      </c>
      <c r="AS35" s="50">
        <f t="shared" si="17"/>
        <v>61.494347426409206</v>
      </c>
      <c r="AT35" s="50">
        <f t="shared" si="18"/>
        <v>177.7180017923917</v>
      </c>
    </row>
    <row r="36" spans="1:46">
      <c r="A36" s="3" t="s">
        <v>116</v>
      </c>
      <c r="B36" s="2">
        <v>2.1</v>
      </c>
      <c r="C36" s="42" t="s">
        <v>71</v>
      </c>
      <c r="D36" s="57"/>
      <c r="E36" s="25"/>
      <c r="H36" s="32"/>
      <c r="Y36" s="50">
        <v>34</v>
      </c>
      <c r="Z36" s="50">
        <f t="shared" si="2"/>
        <v>8.0949068528058863</v>
      </c>
      <c r="AA36" s="50" t="str">
        <f t="shared" si="10"/>
        <v>50.8617998005373i</v>
      </c>
      <c r="AB36" s="50">
        <f t="shared" si="0"/>
        <v>8.3333333333333339</v>
      </c>
      <c r="AD36" s="50" t="str">
        <f t="shared" si="3"/>
        <v>0.999994756826995-0.00228598013002744i</v>
      </c>
      <c r="AE36" s="50" t="str">
        <f t="shared" si="4"/>
        <v>1.0000000000122-7.30230125764474E-06i</v>
      </c>
      <c r="AF36" s="50" t="str">
        <f t="shared" si="19"/>
        <v>7.5158218634713-0.0172359926074165i</v>
      </c>
      <c r="AG36" s="50">
        <f t="shared" si="5"/>
        <v>7.5158416270484549</v>
      </c>
      <c r="AH36" s="50">
        <f t="shared" ref="AH36:AH67" si="20">IMARGUMENT(AF36)</f>
        <v>-2.2932904351341487E-3</v>
      </c>
      <c r="AI36" s="50">
        <f t="shared" si="1"/>
        <v>-0.13139586313090681</v>
      </c>
      <c r="AJ36" s="50">
        <f t="shared" ref="AJ36:AJ67" si="21">20*LOG(AG36,10)</f>
        <v>17.519552402429255</v>
      </c>
      <c r="AL36" s="50" t="str">
        <f t="shared" ref="AL36:AL67" si="22">IMDIV(1,IMSUM(1,IMDIV(AA36,wp2e)))</f>
        <v>0.998370742456021-0.0403311673998398i</v>
      </c>
      <c r="AM36" s="50" t="str">
        <f t="shared" ref="AM36:AM67" si="23">IMDIV(IMSUM(1,IMDIV(AA36,wz2e)),IMSUM(1,IMDIV(AA36,wp1e)))</f>
        <v>1.00000000867499+0.000315851776523075i</v>
      </c>
      <c r="AN36" s="50" t="str">
        <f t="shared" ref="AN36:AN67" si="24">IMPRODUCT($AK$2,AL36,AM36)</f>
        <v>-157.888358608994+6.32826351078156i</v>
      </c>
      <c r="AO36" s="50">
        <f t="shared" si="6"/>
        <v>158.01512808368753</v>
      </c>
      <c r="AP36" s="50">
        <f t="shared" si="7"/>
        <v>3.1015334742031331</v>
      </c>
      <c r="AQ36" s="50">
        <f t="shared" si="8"/>
        <v>177.7047780903869</v>
      </c>
      <c r="AR36" s="50">
        <f t="shared" si="9"/>
        <v>43.973973350323277</v>
      </c>
      <c r="AS36" s="50">
        <f t="shared" ref="AS36:AS67" si="25">AR36+AJ36</f>
        <v>61.493525752752532</v>
      </c>
      <c r="AT36" s="50">
        <f t="shared" ref="AT36:AT67" si="26">AQ36+AI36</f>
        <v>177.57338222725599</v>
      </c>
    </row>
    <row r="37" spans="1:46">
      <c r="A37" s="3" t="s">
        <v>101</v>
      </c>
      <c r="B37" s="55">
        <f>(B5+B36*B24+B10*B36)/(B4)</f>
        <v>0.48666666666666664</v>
      </c>
      <c r="C37" s="42"/>
      <c r="D37" s="57"/>
      <c r="E37" s="25"/>
      <c r="H37" s="32"/>
      <c r="Y37" s="50">
        <v>35</v>
      </c>
      <c r="Z37" s="50">
        <f t="shared" si="2"/>
        <v>8.6084303334057619</v>
      </c>
      <c r="AA37" s="50" t="str">
        <f t="shared" si="10"/>
        <v>54.0883629887341i</v>
      </c>
      <c r="AB37" s="50">
        <f t="shared" si="0"/>
        <v>8.3333333333333339</v>
      </c>
      <c r="AD37" s="50" t="str">
        <f t="shared" si="3"/>
        <v>0.999994070499421-0.00243099611886067i</v>
      </c>
      <c r="AE37" s="50" t="str">
        <f t="shared" si="4"/>
        <v>1.0000000000138-7.76554354406517E-06i</v>
      </c>
      <c r="AF37" s="50" t="str">
        <f t="shared" si="19"/>
        <v>7.51581668871757-0.01832939428621i</v>
      </c>
      <c r="AG37" s="50">
        <f t="shared" si="5"/>
        <v>7.5158390393289052</v>
      </c>
      <c r="AH37" s="50">
        <f t="shared" si="20"/>
        <v>-2.4387712881612368E-3</v>
      </c>
      <c r="AI37" s="50">
        <f t="shared" si="1"/>
        <v>-0.13973130200932196</v>
      </c>
      <c r="AJ37" s="50">
        <f t="shared" si="21"/>
        <v>17.51954941185928</v>
      </c>
      <c r="AL37" s="50" t="str">
        <f t="shared" si="22"/>
        <v>0.998157865418918-0.042880544787438i</v>
      </c>
      <c r="AM37" s="50" t="str">
        <f t="shared" si="23"/>
        <v>1.00000000981054+0.000335888733873495i</v>
      </c>
      <c r="AN37" s="50" t="str">
        <f t="shared" si="24"/>
        <v>-157.854956779994+6.72828000541928i</v>
      </c>
      <c r="AO37" s="50">
        <f t="shared" si="6"/>
        <v>157.99828205346128</v>
      </c>
      <c r="AP37" s="50">
        <f t="shared" si="7"/>
        <v>3.0989952586341389</v>
      </c>
      <c r="AQ37" s="50">
        <f t="shared" si="8"/>
        <v>177.55934905078914</v>
      </c>
      <c r="AR37" s="50">
        <f t="shared" si="9"/>
        <v>43.973047296207668</v>
      </c>
      <c r="AS37" s="50">
        <f t="shared" si="25"/>
        <v>61.492596708066948</v>
      </c>
      <c r="AT37" s="50">
        <f t="shared" si="26"/>
        <v>177.41961774877981</v>
      </c>
    </row>
    <row r="38" spans="1:46">
      <c r="A38" s="3" t="s">
        <v>102</v>
      </c>
      <c r="B38" s="55">
        <f>((B5-0.3)*(1-B37))/(B7*1000000*(D23/1000000))</f>
        <v>0.54833333333333334</v>
      </c>
      <c r="C38" s="42" t="s">
        <v>71</v>
      </c>
      <c r="D38" s="57"/>
      <c r="E38" s="25"/>
      <c r="H38" s="32"/>
      <c r="Y38" s="50">
        <v>36</v>
      </c>
      <c r="Z38" s="50">
        <f t="shared" si="2"/>
        <v>9.1545306391529166</v>
      </c>
      <c r="AA38" s="50" t="str">
        <f t="shared" si="10"/>
        <v>57.519612406051i</v>
      </c>
      <c r="AB38" s="50">
        <f t="shared" si="0"/>
        <v>8.3333333333333339</v>
      </c>
      <c r="AD38" s="50" t="str">
        <f t="shared" si="3"/>
        <v>0.999993294332666-0.00258521127090466i</v>
      </c>
      <c r="AE38" s="50" t="str">
        <f t="shared" si="4"/>
        <v>1.00000000001561-8.25817292483256E-06i</v>
      </c>
      <c r="AF38" s="50" t="str">
        <f t="shared" si="19"/>
        <v>7.51581083659687-0.0194921564581731i</v>
      </c>
      <c r="AG38" s="50">
        <f t="shared" si="5"/>
        <v>7.5158361128799447</v>
      </c>
      <c r="AH38" s="50">
        <f t="shared" si="20"/>
        <v>-2.5934810201570136E-3</v>
      </c>
      <c r="AI38" s="50">
        <f t="shared" si="1"/>
        <v>-0.14859551670228008</v>
      </c>
      <c r="AJ38" s="50">
        <f t="shared" si="21"/>
        <v>17.519546029826017</v>
      </c>
      <c r="AL38" s="50" t="str">
        <f t="shared" si="22"/>
        <v>0.997917232122505-0.0455898010026758i</v>
      </c>
      <c r="AM38" s="50" t="str">
        <f t="shared" si="23"/>
        <v>1.00000001109474+0.000357196792696967i</v>
      </c>
      <c r="AN38" s="50" t="str">
        <f t="shared" si="24"/>
        <v>-157.817199808516+7.1533826926681i</v>
      </c>
      <c r="AO38" s="50">
        <f t="shared" si="6"/>
        <v>157.97923736791751</v>
      </c>
      <c r="AP38" s="50">
        <f t="shared" si="7"/>
        <v>3.0962966417152997</v>
      </c>
      <c r="AQ38" s="50">
        <f t="shared" si="8"/>
        <v>177.40472969081708</v>
      </c>
      <c r="AR38" s="50">
        <f t="shared" si="9"/>
        <v>43.9720002594607</v>
      </c>
      <c r="AS38" s="50">
        <f t="shared" si="25"/>
        <v>61.491546289286717</v>
      </c>
      <c r="AT38" s="50">
        <f t="shared" si="26"/>
        <v>177.25613417411481</v>
      </c>
    </row>
    <row r="39" spans="1:46">
      <c r="A39" s="3" t="s">
        <v>103</v>
      </c>
      <c r="B39" s="55">
        <f>B36+(B38/2)</f>
        <v>2.3741666666666665</v>
      </c>
      <c r="C39" s="42" t="s">
        <v>71</v>
      </c>
      <c r="D39" s="57"/>
      <c r="E39" s="25"/>
      <c r="F39" s="30"/>
      <c r="G39" s="30"/>
      <c r="H39" s="32"/>
      <c r="Y39" s="50">
        <v>37</v>
      </c>
      <c r="Z39" s="50">
        <f t="shared" si="2"/>
        <v>9.7352743737700074</v>
      </c>
      <c r="AA39" s="50" t="str">
        <f t="shared" si="10"/>
        <v>61.1685329066337i</v>
      </c>
      <c r="AB39" s="50">
        <f t="shared" si="0"/>
        <v>8.3333333333333339</v>
      </c>
      <c r="AD39" s="50" t="str">
        <f t="shared" si="3"/>
        <v>0.999992416567094-0.00274920909254774i</v>
      </c>
      <c r="AE39" s="50" t="str">
        <f t="shared" si="4"/>
        <v>1.00000000001765-8.78205365401117E-06i</v>
      </c>
      <c r="AF39" s="50" t="str">
        <f t="shared" si="19"/>
        <v>7.51580421844415-0.0207286786855262i</v>
      </c>
      <c r="AG39" s="50">
        <f t="shared" si="5"/>
        <v>7.5158328033627066</v>
      </c>
      <c r="AH39" s="50">
        <f t="shared" si="20"/>
        <v>-2.758005068363848E-3</v>
      </c>
      <c r="AI39" s="50">
        <f t="shared" si="1"/>
        <v>-0.15802205029293856</v>
      </c>
      <c r="AJ39" s="50">
        <f t="shared" si="21"/>
        <v>17.519542205087507</v>
      </c>
      <c r="AL39" s="50" t="str">
        <f t="shared" si="22"/>
        <v>0.997645239672776-0.0484687056875421i</v>
      </c>
      <c r="AM39" s="50" t="str">
        <f t="shared" si="23"/>
        <v>1.00000001254705+0.000379856588935753i</v>
      </c>
      <c r="AN39" s="50" t="str">
        <f t="shared" si="24"/>
        <v>-157.774522376426+7.60510450328109i</v>
      </c>
      <c r="AO39" s="50">
        <f t="shared" si="6"/>
        <v>157.95770802849472</v>
      </c>
      <c r="AP39" s="50">
        <f t="shared" si="7"/>
        <v>3.0934275727192948</v>
      </c>
      <c r="AQ39" s="50">
        <f t="shared" si="8"/>
        <v>177.24034414621414</v>
      </c>
      <c r="AR39" s="50">
        <f t="shared" si="9"/>
        <v>43.970816469661997</v>
      </c>
      <c r="AS39" s="50">
        <f t="shared" si="25"/>
        <v>61.490358674749501</v>
      </c>
      <c r="AT39" s="50">
        <f t="shared" si="26"/>
        <v>177.0823220959212</v>
      </c>
    </row>
    <row r="40" spans="1:46">
      <c r="A40" s="3" t="s">
        <v>104</v>
      </c>
      <c r="B40" s="55">
        <f>SQRT(B36*B36+(B38*B38/3))</f>
        <v>2.1237285956892298</v>
      </c>
      <c r="C40" s="42" t="s">
        <v>71</v>
      </c>
      <c r="D40" s="57"/>
      <c r="E40" s="25"/>
      <c r="F40" s="30"/>
      <c r="G40" s="30"/>
      <c r="H40" s="32"/>
      <c r="Y40" s="50">
        <v>38</v>
      </c>
      <c r="Z40" s="50">
        <f t="shared" si="2"/>
        <v>10.352859241875105</v>
      </c>
      <c r="AA40" s="50" t="str">
        <f t="shared" si="10"/>
        <v>65.0489330758481i</v>
      </c>
      <c r="AB40" s="50">
        <f t="shared" si="0"/>
        <v>8.3333333333333339</v>
      </c>
      <c r="AD40" s="50" t="str">
        <f t="shared" si="3"/>
        <v>0.999991423903819-0.00292361009263921i</v>
      </c>
      <c r="AE40" s="50" t="str">
        <f t="shared" si="4"/>
        <v>1.00000000001996-9.33916824993417E-06i</v>
      </c>
      <c r="AF40" s="50" t="str">
        <f t="shared" si="19"/>
        <v>7.5157967339889-0.0220436395242313i</v>
      </c>
      <c r="AG40" s="50">
        <f t="shared" si="5"/>
        <v>7.51582906063474</v>
      </c>
      <c r="AH40" s="50">
        <f t="shared" si="20"/>
        <v>-2.9329660042449733E-3</v>
      </c>
      <c r="AI40" s="50">
        <f t="shared" si="1"/>
        <v>-0.16804657349858607</v>
      </c>
      <c r="AJ40" s="50">
        <f t="shared" si="21"/>
        <v>17.519537879694568</v>
      </c>
      <c r="AL40" s="50" t="str">
        <f t="shared" si="22"/>
        <v>0.997337821991646-0.0515275733622861i</v>
      </c>
      <c r="AM40" s="50" t="str">
        <f t="shared" si="23"/>
        <v>1.00000001418945+0.000403953873902592i</v>
      </c>
      <c r="AN40" s="50" t="str">
        <f t="shared" si="24"/>
        <v>-157.726286488909+8.08506386359965i</v>
      </c>
      <c r="AO40" s="50">
        <f t="shared" si="6"/>
        <v>157.93337110079011</v>
      </c>
      <c r="AP40" s="50">
        <f t="shared" si="7"/>
        <v>3.0903773884807131</v>
      </c>
      <c r="AQ40" s="50">
        <f t="shared" si="8"/>
        <v>177.0655814626061</v>
      </c>
      <c r="AR40" s="50">
        <f t="shared" si="9"/>
        <v>43.969478110445444</v>
      </c>
      <c r="AS40" s="50">
        <f t="shared" si="25"/>
        <v>61.489015990140011</v>
      </c>
      <c r="AT40" s="50">
        <f t="shared" si="26"/>
        <v>176.8975348891075</v>
      </c>
    </row>
    <row r="41" spans="1:46">
      <c r="A41" s="3" t="s">
        <v>105</v>
      </c>
      <c r="B41" s="55">
        <f>0.5*B4*B36*0.006*B7</f>
        <v>0.15120000000000003</v>
      </c>
      <c r="C41" s="42" t="s">
        <v>112</v>
      </c>
      <c r="D41" s="57"/>
      <c r="E41" s="25"/>
      <c r="F41" s="30"/>
      <c r="G41" s="30"/>
      <c r="H41" s="32"/>
      <c r="Y41" s="50">
        <v>39</v>
      </c>
      <c r="Z41" s="50">
        <f t="shared" si="2"/>
        <v>11.009622365740512</v>
      </c>
      <c r="AA41" s="50" t="str">
        <f t="shared" si="10"/>
        <v>69.1754974860165i</v>
      </c>
      <c r="AB41" s="50">
        <f t="shared" si="0"/>
        <v>8.3333333333333339</v>
      </c>
      <c r="AD41" s="50" t="str">
        <f t="shared" si="3"/>
        <v>0.999990301303246-0.00310907412702333i</v>
      </c>
      <c r="AE41" s="50" t="str">
        <f t="shared" si="4"/>
        <v>1.00000000002257-9.93162499763469E-06i</v>
      </c>
      <c r="AF41" s="50" t="str">
        <f t="shared" si="19"/>
        <v>7.51578826983598-0.0234420142014723i</v>
      </c>
      <c r="AG41" s="50">
        <f t="shared" si="5"/>
        <v>7.515824827990202</v>
      </c>
      <c r="AH41" s="50">
        <f t="shared" si="20"/>
        <v>-3.119025888255442E-3</v>
      </c>
      <c r="AI41" s="50">
        <f t="shared" si="1"/>
        <v>-0.17870701958907953</v>
      </c>
      <c r="AJ41" s="50">
        <f t="shared" si="21"/>
        <v>17.519532988112626</v>
      </c>
      <c r="AL41" s="50" t="str">
        <f t="shared" si="22"/>
        <v>0.996990391518853-0.054777283046324i</v>
      </c>
      <c r="AM41" s="50" t="str">
        <f t="shared" si="23"/>
        <v>1.00000001604686+0.000429579838788736i</v>
      </c>
      <c r="AN41" s="50" t="str">
        <f t="shared" si="24"/>
        <v>-157.671772327124+8.59496777424037i</v>
      </c>
      <c r="AO41" s="50">
        <f t="shared" si="6"/>
        <v>157.90586201853512</v>
      </c>
      <c r="AP41" s="50">
        <f t="shared" si="7"/>
        <v>3.0871347795961621</v>
      </c>
      <c r="AQ41" s="50">
        <f t="shared" si="8"/>
        <v>176.87979365890968</v>
      </c>
      <c r="AR41" s="50">
        <f t="shared" si="9"/>
        <v>43.967965056789915</v>
      </c>
      <c r="AS41" s="50">
        <f t="shared" si="25"/>
        <v>61.487498044902537</v>
      </c>
      <c r="AT41" s="50">
        <f t="shared" si="26"/>
        <v>176.70108663932061</v>
      </c>
    </row>
    <row r="42" spans="1:46">
      <c r="A42" s="3" t="s">
        <v>106</v>
      </c>
      <c r="B42" s="55">
        <f>B40*B40*B10*B37</f>
        <v>0.79019109555555544</v>
      </c>
      <c r="C42" s="42" t="s">
        <v>112</v>
      </c>
      <c r="D42" s="57"/>
      <c r="E42" s="25"/>
      <c r="F42" s="30"/>
      <c r="G42" s="30"/>
      <c r="H42" s="32"/>
      <c r="Y42" s="50">
        <v>40</v>
      </c>
      <c r="Z42" s="50">
        <f t="shared" si="2"/>
        <v>11.708049129648925</v>
      </c>
      <c r="AA42" s="50" t="str">
        <f t="shared" si="10"/>
        <v>73.5638422671469i</v>
      </c>
      <c r="AB42" s="50">
        <f t="shared" si="0"/>
        <v>8.3333333333333339</v>
      </c>
      <c r="AD42" s="50" t="str">
        <f t="shared" si="3"/>
        <v>0.999989031757238-0.00330630289123364i</v>
      </c>
      <c r="AE42" s="50" t="str">
        <f t="shared" si="4"/>
        <v>1.00000000002553-0.0000105616659272149i</v>
      </c>
      <c r="AF42" s="50" t="str">
        <f t="shared" si="19"/>
        <v>7.51577869774798-0.024929093410247i</v>
      </c>
      <c r="AG42" s="50">
        <f t="shared" si="5"/>
        <v>7.5158200413009215</v>
      </c>
      <c r="AH42" s="50">
        <f t="shared" si="20"/>
        <v>-3.3168887738036223E-3</v>
      </c>
      <c r="AI42" s="50">
        <f t="shared" si="1"/>
        <v>-0.19004372785327034</v>
      </c>
      <c r="AJ42" s="50">
        <f t="shared" si="21"/>
        <v>17.519527456229032</v>
      </c>
      <c r="AL42" s="50" t="str">
        <f t="shared" si="22"/>
        <v>0.996597773924403-0.0582292961775042i</v>
      </c>
      <c r="AM42" s="50" t="str">
        <f t="shared" si="23"/>
        <v>1.00000001814739+0.000456831459758087i</v>
      </c>
      <c r="AN42" s="50" t="str">
        <f t="shared" si="24"/>
        <v>-157.610168004129+9.13661462178359i</v>
      </c>
      <c r="AO42" s="50">
        <f t="shared" si="6"/>
        <v>157.87476931111178</v>
      </c>
      <c r="AP42" s="50">
        <f t="shared" si="7"/>
        <v>3.0836877554873507</v>
      </c>
      <c r="AQ42" s="50">
        <f t="shared" si="8"/>
        <v>176.68229372559497</v>
      </c>
      <c r="AR42" s="50">
        <f t="shared" si="9"/>
        <v>43.966254579329899</v>
      </c>
      <c r="AS42" s="50">
        <f t="shared" si="25"/>
        <v>61.485782035558927</v>
      </c>
      <c r="AT42" s="50">
        <f t="shared" si="26"/>
        <v>176.49224999774171</v>
      </c>
    </row>
    <row r="43" spans="1:46">
      <c r="A43" s="3" t="s">
        <v>107</v>
      </c>
      <c r="B43" s="55">
        <f>B4*0.002+(B4-3.3)*0.025</f>
        <v>0.24149999999999999</v>
      </c>
      <c r="C43" s="42" t="s">
        <v>112</v>
      </c>
      <c r="D43" s="57"/>
      <c r="E43" s="25"/>
      <c r="F43" s="30"/>
      <c r="G43" s="30"/>
      <c r="H43" s="32"/>
      <c r="Y43" s="50">
        <v>41</v>
      </c>
      <c r="Z43" s="50">
        <f t="shared" si="2"/>
        <v>12.4507825853165</v>
      </c>
      <c r="AA43" s="50" t="str">
        <f t="shared" si="10"/>
        <v>78.2305742029481i</v>
      </c>
      <c r="AB43" s="50">
        <f t="shared" si="0"/>
        <v>8.3333333333333339</v>
      </c>
      <c r="AD43" s="50" t="str">
        <f t="shared" si="3"/>
        <v>0.999987596031479-0.00351604257063053i</v>
      </c>
      <c r="AE43" s="50" t="str">
        <f t="shared" si="4"/>
        <v>1.00000000002887-0.0000112316752983458i</v>
      </c>
      <c r="AF43" s="50" t="str">
        <f t="shared" si="19"/>
        <v>7.5157678727024-0.0265105032910594i</v>
      </c>
      <c r="AG43" s="50">
        <f t="shared" si="5"/>
        <v>7.5158146280446738</v>
      </c>
      <c r="AH43" s="50">
        <f t="shared" si="20"/>
        <v>-3.5273033698284117E-3</v>
      </c>
      <c r="AI43" s="50">
        <f t="shared" si="1"/>
        <v>-0.20209959615344095</v>
      </c>
      <c r="AJ43" s="50">
        <f t="shared" si="21"/>
        <v>17.519521200229949</v>
      </c>
      <c r="AL43" s="50" t="str">
        <f t="shared" si="22"/>
        <v>0.996154135091725-0.0618956721538919i</v>
      </c>
      <c r="AM43" s="50" t="str">
        <f t="shared" si="23"/>
        <v>1.00000002052288+0.000485811864933329i</v>
      </c>
      <c r="AN43" s="50" t="str">
        <f t="shared" si="24"/>
        <v>-157.540558108067+9.71189661742357i</v>
      </c>
      <c r="AO43" s="50">
        <f t="shared" si="6"/>
        <v>157.83962868972026</v>
      </c>
      <c r="AP43" s="50">
        <f t="shared" si="7"/>
        <v>3.0800236084531969</v>
      </c>
      <c r="AQ43" s="50">
        <f t="shared" si="8"/>
        <v>176.47235356502256</v>
      </c>
      <c r="AR43" s="50">
        <f t="shared" si="9"/>
        <v>43.964321011761143</v>
      </c>
      <c r="AS43" s="50">
        <f t="shared" si="25"/>
        <v>61.483842211991089</v>
      </c>
      <c r="AT43" s="50">
        <f t="shared" si="26"/>
        <v>176.27025396886913</v>
      </c>
    </row>
    <row r="44" spans="1:46">
      <c r="A44" s="3" t="s">
        <v>108</v>
      </c>
      <c r="B44" s="55">
        <f>B41+B42+B43</f>
        <v>1.1828910955555554</v>
      </c>
      <c r="C44" s="42" t="s">
        <v>112</v>
      </c>
      <c r="D44" s="57"/>
      <c r="E44" s="25"/>
      <c r="F44" s="30"/>
      <c r="G44" s="30"/>
      <c r="H44" s="32"/>
      <c r="Y44" s="50">
        <v>42</v>
      </c>
      <c r="Z44" s="50">
        <f t="shared" si="2"/>
        <v>13.240633453975693</v>
      </c>
      <c r="AA44" s="50" t="str">
        <f t="shared" si="10"/>
        <v>83.1933535757706i</v>
      </c>
      <c r="AB44" s="50">
        <f t="shared" si="0"/>
        <v>8.3333333333333339</v>
      </c>
      <c r="AD44" s="50" t="str">
        <f t="shared" si="3"/>
        <v>0.999985972374117-0.00373908665783091i</v>
      </c>
      <c r="AE44" s="50" t="str">
        <f t="shared" si="4"/>
        <v>1.00000000003265-0.0000119441886230053i</v>
      </c>
      <c r="AF44" s="50" t="str">
        <f t="shared" si="19"/>
        <v>7.51575563069533-0.028192226674974i</v>
      </c>
      <c r="AG44" s="50">
        <f t="shared" si="5"/>
        <v>7.515808506206997</v>
      </c>
      <c r="AH44" s="50">
        <f t="shared" si="20"/>
        <v>-3.7510658720080366E-3</v>
      </c>
      <c r="AI44" s="50">
        <f t="shared" si="1"/>
        <v>-0.21492024314162034</v>
      </c>
      <c r="AJ44" s="50">
        <f t="shared" si="21"/>
        <v>17.519514125331121</v>
      </c>
      <c r="AL44" s="50" t="str">
        <f t="shared" si="22"/>
        <v>0.995652899581949-0.0657890806745763i</v>
      </c>
      <c r="AM44" s="50" t="str">
        <f t="shared" si="23"/>
        <v>1.00000002320933+0.00051663072466287i</v>
      </c>
      <c r="AN44" s="50" t="str">
        <f t="shared" si="24"/>
        <v>-157.461910908662+10.3228017333652i</v>
      </c>
      <c r="AO44" s="50">
        <f t="shared" si="6"/>
        <v>157.79991642150441</v>
      </c>
      <c r="AP44" s="50">
        <f t="shared" si="7"/>
        <v>3.0761288768830908</v>
      </c>
      <c r="AQ44" s="50">
        <f t="shared" si="8"/>
        <v>176.24920188371914</v>
      </c>
      <c r="AR44" s="50">
        <f t="shared" si="9"/>
        <v>43.962135377000465</v>
      </c>
      <c r="AS44" s="50">
        <f t="shared" si="25"/>
        <v>61.481649502331585</v>
      </c>
      <c r="AT44" s="50">
        <f t="shared" si="26"/>
        <v>176.03428164057752</v>
      </c>
    </row>
    <row r="45" spans="1:46">
      <c r="A45" s="3" t="s">
        <v>109</v>
      </c>
      <c r="B45" s="2">
        <v>27</v>
      </c>
      <c r="C45" s="8" t="s">
        <v>113</v>
      </c>
      <c r="D45" s="82" t="s">
        <v>123</v>
      </c>
      <c r="E45" s="25"/>
      <c r="F45" s="30"/>
      <c r="G45" s="30"/>
      <c r="H45" s="32"/>
      <c r="Y45" s="50">
        <v>43</v>
      </c>
      <c r="Z45" s="50">
        <f t="shared" si="2"/>
        <v>14.080590762968805</v>
      </c>
      <c r="AA45" s="50" t="str">
        <f t="shared" si="10"/>
        <v>88.4709609982942i</v>
      </c>
      <c r="AB45" s="50">
        <f t="shared" si="0"/>
        <v>8.3333333333333339</v>
      </c>
      <c r="AD45" s="50" t="str">
        <f t="shared" si="3"/>
        <v>0.999984136186285-0.00397627894787463i</v>
      </c>
      <c r="AE45" s="50" t="str">
        <f t="shared" si="4"/>
        <v>1.00000000003692-0.0000127019022605995i</v>
      </c>
      <c r="AF45" s="50" t="str">
        <f t="shared" si="19"/>
        <v>7.51574178625682-0.0299806256667808i</v>
      </c>
      <c r="AG45" s="50">
        <f t="shared" si="5"/>
        <v>7.51580158303838</v>
      </c>
      <c r="AH45" s="50">
        <f t="shared" si="20"/>
        <v>-3.9890229732419211E-3</v>
      </c>
      <c r="AI45" s="50">
        <f t="shared" si="1"/>
        <v>-0.22855418074748921</v>
      </c>
      <c r="AJ45" s="50">
        <f t="shared" si="21"/>
        <v>17.519506124341447</v>
      </c>
      <c r="AL45" s="50" t="str">
        <f t="shared" si="22"/>
        <v>0.995086659745848-0.0699228098813185i</v>
      </c>
      <c r="AM45" s="50" t="str">
        <f t="shared" si="23"/>
        <v>1.00000002624743+0.000549404666545454i</v>
      </c>
      <c r="AN45" s="50" t="str">
        <f t="shared" si="24"/>
        <v>-157.37306409627+10.9714149803473i</v>
      </c>
      <c r="AO45" s="50">
        <f t="shared" si="6"/>
        <v>157.75504191536859</v>
      </c>
      <c r="AP45" s="50">
        <f t="shared" si="7"/>
        <v>3.0719893078593938</v>
      </c>
      <c r="AQ45" s="50">
        <f t="shared" si="8"/>
        <v>176.01202204965821</v>
      </c>
      <c r="AR45" s="50">
        <f t="shared" si="9"/>
        <v>43.959664967328948</v>
      </c>
      <c r="AS45" s="50">
        <f t="shared" si="25"/>
        <v>61.479171091670395</v>
      </c>
      <c r="AT45" s="50">
        <f t="shared" si="26"/>
        <v>175.78346786891072</v>
      </c>
    </row>
    <row r="46" spans="1:46">
      <c r="A46" s="61" t="s">
        <v>110</v>
      </c>
      <c r="B46" s="60">
        <f>150-B45*B44</f>
        <v>118.06194042000001</v>
      </c>
      <c r="C46" s="42" t="s">
        <v>114</v>
      </c>
      <c r="D46" s="57"/>
      <c r="E46" s="25"/>
      <c r="F46" s="30"/>
      <c r="G46" s="30"/>
      <c r="H46" s="32"/>
      <c r="Y46" s="50">
        <v>44</v>
      </c>
      <c r="Z46" s="50">
        <f t="shared" si="2"/>
        <v>14.973833157104059</v>
      </c>
      <c r="AA46" s="50" t="str">
        <f t="shared" si="10"/>
        <v>94.0833684848747i</v>
      </c>
      <c r="AB46" s="50">
        <f t="shared" si="0"/>
        <v>8.3333333333333339</v>
      </c>
      <c r="AD46" s="50" t="str">
        <f t="shared" si="3"/>
        <v>0.999982059649509-0.00422851672220176i</v>
      </c>
      <c r="AE46" s="50" t="str">
        <f t="shared" si="4"/>
        <v>1.00000000004176-0.0000135076836217783i</v>
      </c>
      <c r="AF46" s="50" t="str">
        <f t="shared" si="19"/>
        <v>7.51572612964205-0.0318824656517717i</v>
      </c>
      <c r="AG46" s="50">
        <f t="shared" si="5"/>
        <v>7.5157937536497306</v>
      </c>
      <c r="AH46" s="50">
        <f t="shared" si="20"/>
        <v>-4.2420750647109689E-3</v>
      </c>
      <c r="AI46" s="50">
        <f t="shared" si="1"/>
        <v>-0.2430529975856241</v>
      </c>
      <c r="AJ46" s="50">
        <f t="shared" si="21"/>
        <v>17.519497076039627</v>
      </c>
      <c r="AL46" s="50" t="str">
        <f t="shared" si="22"/>
        <v>0.994447074615874-0.0743107690971139i</v>
      </c>
      <c r="AM46" s="50" t="str">
        <f t="shared" si="23"/>
        <v>1.00000002968322+0.000584257716783015i</v>
      </c>
      <c r="AN46" s="50" t="str">
        <f t="shared" si="24"/>
        <v>-157.272708917371+11.6599188373893i</v>
      </c>
      <c r="AO46" s="50">
        <f t="shared" si="6"/>
        <v>157.70433943776757</v>
      </c>
      <c r="AP46" s="50">
        <f t="shared" si="7"/>
        <v>3.0675898194449065</v>
      </c>
      <c r="AQ46" s="50">
        <f t="shared" si="8"/>
        <v>175.75994993149138</v>
      </c>
      <c r="AR46" s="50">
        <f t="shared" si="9"/>
        <v>43.956872873293122</v>
      </c>
      <c r="AS46" s="50">
        <f t="shared" si="25"/>
        <v>61.476369949332749</v>
      </c>
      <c r="AT46" s="50">
        <f t="shared" si="26"/>
        <v>175.51689693390574</v>
      </c>
    </row>
    <row r="47" spans="1:46">
      <c r="A47" s="3"/>
      <c r="B47" s="58"/>
      <c r="C47" s="25"/>
      <c r="D47" s="57"/>
      <c r="E47" s="25"/>
      <c r="F47" s="30"/>
      <c r="G47" s="30"/>
      <c r="H47" s="32"/>
      <c r="Y47" s="50">
        <v>45</v>
      </c>
      <c r="Z47" s="50">
        <f t="shared" si="2"/>
        <v>15.923740927579823</v>
      </c>
      <c r="AA47" s="50" t="str">
        <f t="shared" si="10"/>
        <v>100.051815031504i</v>
      </c>
      <c r="AB47" s="50">
        <f t="shared" si="0"/>
        <v>8.3333333333333339</v>
      </c>
      <c r="AD47" s="50" t="str">
        <f t="shared" si="3"/>
        <v>0.999979711304373-0.00449675413317573i</v>
      </c>
      <c r="AE47" s="50" t="str">
        <f t="shared" si="4"/>
        <v>1.00000000004722-0.000014364582019558i</v>
      </c>
      <c r="AF47" s="50" t="str">
        <f t="shared" si="19"/>
        <v>7.51570842365399-0.0339049408146035i</v>
      </c>
      <c r="AG47" s="50">
        <f t="shared" si="5"/>
        <v>7.5157848994230267</v>
      </c>
      <c r="AH47" s="50">
        <f t="shared" si="20"/>
        <v>-4.5111796395248625E-3</v>
      </c>
      <c r="AI47" s="50">
        <f t="shared" si="1"/>
        <v>-0.25847155397012272</v>
      </c>
      <c r="AJ47" s="50">
        <f t="shared" si="21"/>
        <v>17.519486843337159</v>
      </c>
      <c r="AL47" s="50" t="str">
        <f t="shared" si="22"/>
        <v>0.993724757691512-0.0789674847165415i</v>
      </c>
      <c r="AM47" s="50" t="str">
        <f t="shared" si="23"/>
        <v>1.00000003356876+0.000621321769531987i</v>
      </c>
      <c r="AN47" s="50" t="str">
        <f t="shared" si="24"/>
        <v>-157.159372567338+12.39059260701i</v>
      </c>
      <c r="AO47" s="50">
        <f t="shared" si="6"/>
        <v>157.64705887174759</v>
      </c>
      <c r="AP47" s="50">
        <f t="shared" si="7"/>
        <v>3.0629144630324086</v>
      </c>
      <c r="AQ47" s="50">
        <f t="shared" si="8"/>
        <v>175.49207174133582</v>
      </c>
      <c r="AR47" s="50">
        <f t="shared" si="9"/>
        <v>43.953717455666983</v>
      </c>
      <c r="AS47" s="50">
        <f t="shared" si="25"/>
        <v>61.473204299004138</v>
      </c>
      <c r="AT47" s="50">
        <f t="shared" si="26"/>
        <v>175.23360018736571</v>
      </c>
    </row>
    <row r="48" spans="1:46">
      <c r="A48" s="38" t="s">
        <v>7</v>
      </c>
      <c r="B48" s="48">
        <f>B5</f>
        <v>5</v>
      </c>
      <c r="C48" s="27" t="s">
        <v>70</v>
      </c>
      <c r="D48" s="39"/>
      <c r="E48" s="30"/>
      <c r="F48" s="30"/>
      <c r="G48" s="30"/>
      <c r="H48" s="32"/>
      <c r="Y48" s="50">
        <v>46</v>
      </c>
      <c r="Z48" s="50">
        <f t="shared" si="2"/>
        <v>16.933908803997952</v>
      </c>
      <c r="AA48" s="50" t="str">
        <f t="shared" si="10"/>
        <v>106.398886990399i</v>
      </c>
      <c r="AB48" s="50">
        <f t="shared" si="0"/>
        <v>8.3333333333333339</v>
      </c>
      <c r="AD48" s="50" t="str">
        <f t="shared" si="3"/>
        <v>0.999977055574053-0.00478200580158348i</v>
      </c>
      <c r="AE48" s="50" t="str">
        <f t="shared" si="4"/>
        <v>1.00000000005341-0.0000152758402088179i</v>
      </c>
      <c r="AF48" s="50" t="str">
        <f t="shared" si="19"/>
        <v>7.51568840005169-0.0360557012639852i</v>
      </c>
      <c r="AG48" s="50">
        <f t="shared" si="5"/>
        <v>7.5157748862153371</v>
      </c>
      <c r="AH48" s="50">
        <f t="shared" si="20"/>
        <v>-4.7973549117109049E-3</v>
      </c>
      <c r="AI48" s="50">
        <f t="shared" si="1"/>
        <v>-0.27486818926739054</v>
      </c>
      <c r="AJ48" s="50">
        <f t="shared" si="21"/>
        <v>17.519475271202509</v>
      </c>
      <c r="AL48" s="50" t="str">
        <f t="shared" si="22"/>
        <v>0.992909152733524-0.0839080875215244i</v>
      </c>
      <c r="AM48" s="50" t="str">
        <f t="shared" si="23"/>
        <v>1.00000003796291+0.000660737086029203i</v>
      </c>
      <c r="AN48" s="50" t="str">
        <f t="shared" si="24"/>
        <v>-157.031398701725+13.165810425039i</v>
      </c>
      <c r="AO48" s="50">
        <f t="shared" si="6"/>
        <v>157.58235542841777</v>
      </c>
      <c r="AP48" s="50">
        <f t="shared" si="7"/>
        <v>3.0579463862308076</v>
      </c>
      <c r="AQ48" s="50">
        <f t="shared" si="8"/>
        <v>175.20742190830723</v>
      </c>
      <c r="AR48" s="50">
        <f t="shared" si="9"/>
        <v>43.950151754305587</v>
      </c>
      <c r="AS48" s="50">
        <f t="shared" si="25"/>
        <v>61.469627025508096</v>
      </c>
      <c r="AT48" s="50">
        <f t="shared" si="26"/>
        <v>174.93255371903984</v>
      </c>
    </row>
    <row r="49" spans="1:46">
      <c r="A49" s="38"/>
      <c r="B49" s="30"/>
      <c r="C49" s="27"/>
      <c r="D49" s="39"/>
      <c r="E49" s="30"/>
      <c r="F49" s="30"/>
      <c r="G49" s="30"/>
      <c r="H49" s="32"/>
      <c r="Y49" s="50">
        <v>47</v>
      </c>
      <c r="Z49" s="50">
        <f t="shared" si="2"/>
        <v>18.008159557874837</v>
      </c>
      <c r="AA49" s="50" t="str">
        <f t="shared" si="10"/>
        <v>113.148603543385i</v>
      </c>
      <c r="AB49" s="50">
        <f t="shared" si="0"/>
        <v>8.3333333333333339</v>
      </c>
      <c r="AD49" s="50" t="str">
        <f t="shared" si="3"/>
        <v>0.99997405222553-0.00508535064027275i</v>
      </c>
      <c r="AE49" s="50" t="str">
        <f t="shared" si="4"/>
        <v>1.0000000000604-0.0000162449066578353i</v>
      </c>
      <c r="AF49" s="50" t="str">
        <f t="shared" si="19"/>
        <v>7.51566575548716-0.0383428818624041i</v>
      </c>
      <c r="AG49" s="50">
        <f t="shared" si="5"/>
        <v>7.5157635623263124</v>
      </c>
      <c r="AH49" s="50">
        <f t="shared" si="20"/>
        <v>-5.1016836640877701E-3</v>
      </c>
      <c r="AI49" s="50">
        <f t="shared" si="1"/>
        <v>-0.29230494236306681</v>
      </c>
      <c r="AJ49" s="50">
        <f t="shared" si="21"/>
        <v>17.519462184311813</v>
      </c>
      <c r="AL49" s="50" t="str">
        <f t="shared" si="22"/>
        <v>0.991988396715176-0.0891482893701883i</v>
      </c>
      <c r="AM49" s="50" t="str">
        <f t="shared" si="23"/>
        <v>1.00000004293226+0.000702652825381249i</v>
      </c>
      <c r="AN49" s="50" t="str">
        <f t="shared" si="24"/>
        <v>-156.886925932402+13.9880376030006i</v>
      </c>
      <c r="AO49" s="50">
        <f t="shared" si="6"/>
        <v>157.50927821719566</v>
      </c>
      <c r="AP49" s="50">
        <f t="shared" si="7"/>
        <v>3.0526677968784877</v>
      </c>
      <c r="AQ49" s="50">
        <f t="shared" si="8"/>
        <v>174.90498101663661</v>
      </c>
      <c r="AR49" s="50">
        <f t="shared" si="9"/>
        <v>43.946122827254953</v>
      </c>
      <c r="AS49" s="50">
        <f t="shared" si="25"/>
        <v>61.465585011566766</v>
      </c>
      <c r="AT49" s="50">
        <f t="shared" si="26"/>
        <v>174.61267607427354</v>
      </c>
    </row>
    <row r="50" spans="1:46">
      <c r="A50" s="45" t="s">
        <v>8</v>
      </c>
      <c r="B50" s="30"/>
      <c r="C50" s="30"/>
      <c r="D50" s="39"/>
      <c r="E50" s="30"/>
      <c r="F50" s="30"/>
      <c r="G50" s="30"/>
      <c r="H50" s="32"/>
      <c r="Y50" s="50">
        <v>48</v>
      </c>
      <c r="Z50" s="50">
        <f t="shared" si="2"/>
        <v>19.150558469130036</v>
      </c>
      <c r="AA50" s="50" t="str">
        <f t="shared" si="10"/>
        <v>120.326507597521i</v>
      </c>
      <c r="AB50" s="50">
        <f t="shared" si="0"/>
        <v>8.3333333333333339</v>
      </c>
      <c r="AD50" s="50" t="str">
        <f t="shared" si="3"/>
        <v>0.999970655760318-0.00540793591785066i</v>
      </c>
      <c r="AE50" s="50" t="str">
        <f t="shared" si="4"/>
        <v>1.0000000000683-0.0000172754485983025i</v>
      </c>
      <c r="AF50" s="50" t="str">
        <f t="shared" si="19"/>
        <v>7.5156401469122-0.0407751328658881i</v>
      </c>
      <c r="AG50" s="50">
        <f t="shared" si="5"/>
        <v>7.5157507562011849</v>
      </c>
      <c r="AH50" s="50">
        <f t="shared" si="20"/>
        <v>-5.4253173394029118E-3</v>
      </c>
      <c r="AI50" s="50">
        <f t="shared" si="1"/>
        <v>-0.31084778606693164</v>
      </c>
      <c r="AJ50" s="50">
        <f t="shared" si="21"/>
        <v>17.519447384393828</v>
      </c>
      <c r="AL50" s="50" t="str">
        <f t="shared" si="22"/>
        <v>0.990949169152203-0.094704346831398i</v>
      </c>
      <c r="AM50" s="50" t="str">
        <f t="shared" si="23"/>
        <v>1.0000000485521+0.000747227609025869i</v>
      </c>
      <c r="AN50" s="50" t="str">
        <f t="shared" si="24"/>
        <v>-156.723864186414+14.85982492219i</v>
      </c>
      <c r="AO50" s="50">
        <f t="shared" si="6"/>
        <v>157.42675758027821</v>
      </c>
      <c r="AP50" s="50">
        <f t="shared" si="7"/>
        <v>3.0470599289121094</v>
      </c>
      <c r="AQ50" s="50">
        <f t="shared" si="8"/>
        <v>174.58367385009652</v>
      </c>
      <c r="AR50" s="50">
        <f t="shared" si="9"/>
        <v>43.941571013044708</v>
      </c>
      <c r="AS50" s="50">
        <f t="shared" si="25"/>
        <v>61.461018397438536</v>
      </c>
      <c r="AT50" s="50">
        <f t="shared" si="26"/>
        <v>174.27282606402957</v>
      </c>
    </row>
    <row r="51" spans="1:46">
      <c r="A51" s="38"/>
      <c r="B51" s="47"/>
      <c r="C51" s="27"/>
      <c r="D51" s="39"/>
      <c r="E51" s="30"/>
      <c r="F51" s="30"/>
      <c r="G51" s="30"/>
      <c r="H51" s="32"/>
      <c r="Y51" s="50">
        <v>49</v>
      </c>
      <c r="Z51" s="50">
        <f t="shared" si="2"/>
        <v>20.365428710297824</v>
      </c>
      <c r="AA51" s="50" t="str">
        <f t="shared" si="10"/>
        <v>127.959762446957i</v>
      </c>
      <c r="AB51" s="50">
        <f t="shared" si="0"/>
        <v>8.3333333333333339</v>
      </c>
      <c r="AD51" s="50" t="str">
        <f t="shared" si="3"/>
        <v>0.999966814725501-0.00575098157716613i</v>
      </c>
      <c r="AE51" s="50" t="str">
        <f t="shared" si="4"/>
        <v>1.00000000007724-0.0000183713659032088i</v>
      </c>
      <c r="AF51" s="50" t="str">
        <f t="shared" si="19"/>
        <v>7.51561118638361-0.0433616524848037i</v>
      </c>
      <c r="AG51" s="50">
        <f t="shared" si="5"/>
        <v>7.5157362738324354</v>
      </c>
      <c r="AH51" s="50">
        <f t="shared" si="20"/>
        <v>-5.7694803899969475E-3</v>
      </c>
      <c r="AI51" s="50">
        <f t="shared" si="1"/>
        <v>-0.33056687633031734</v>
      </c>
      <c r="AJ51" s="50">
        <f t="shared" si="21"/>
        <v>17.519430647226521</v>
      </c>
      <c r="AL51" s="50" t="str">
        <f t="shared" si="22"/>
        <v>0.989776527161653-0.100593008909519i</v>
      </c>
      <c r="AM51" s="50" t="str">
        <f t="shared" si="23"/>
        <v>1.00000005490757+0.000794630121001585i</v>
      </c>
      <c r="AN51" s="50" t="str">
        <f t="shared" si="24"/>
        <v>-156.539868825617+15.7838004314039i</v>
      </c>
      <c r="AO51" s="50">
        <f t="shared" si="6"/>
        <v>157.33359109865816</v>
      </c>
      <c r="AP51" s="50">
        <f t="shared" si="7"/>
        <v>3.0411030109813924</v>
      </c>
      <c r="AQ51" s="50">
        <f t="shared" si="8"/>
        <v>174.2423675937606</v>
      </c>
      <c r="AR51" s="50">
        <f t="shared" si="9"/>
        <v>43.936429108707969</v>
      </c>
      <c r="AS51" s="50">
        <f t="shared" si="25"/>
        <v>61.45585975593449</v>
      </c>
      <c r="AT51" s="50">
        <f t="shared" si="26"/>
        <v>173.91180071743028</v>
      </c>
    </row>
    <row r="52" spans="1:46">
      <c r="A52" s="38" t="s">
        <v>3</v>
      </c>
      <c r="B52" s="48">
        <v>3530000</v>
      </c>
      <c r="C52" s="46" t="s">
        <v>34</v>
      </c>
      <c r="D52" s="39"/>
      <c r="E52" s="30"/>
      <c r="F52" s="30"/>
      <c r="G52" s="30"/>
      <c r="H52" s="32"/>
      <c r="Y52" s="50">
        <v>50</v>
      </c>
      <c r="Z52" s="50">
        <f t="shared" si="2"/>
        <v>21.657367706679931</v>
      </c>
      <c r="AA52" s="50" t="str">
        <f t="shared" si="10"/>
        <v>136.077254566797i</v>
      </c>
      <c r="AB52" s="50">
        <f t="shared" si="0"/>
        <v>8.3333333333333339</v>
      </c>
      <c r="AD52" s="50" t="str">
        <f t="shared" si="3"/>
        <v>0.999962470934673-0.00611578482412877i</v>
      </c>
      <c r="AE52" s="50" t="str">
        <f t="shared" si="4"/>
        <v>1.00000000008736-0.0000195368058451032i</v>
      </c>
      <c r="AF52" s="50" t="str">
        <f t="shared" si="19"/>
        <v>7.51557843518916-0.0461122214829553i</v>
      </c>
      <c r="AG52" s="50">
        <f t="shared" si="5"/>
        <v>7.5157198958217197</v>
      </c>
      <c r="AH52" s="50">
        <f t="shared" si="20"/>
        <v>-6.1354749021901378E-3</v>
      </c>
      <c r="AI52" s="50">
        <f t="shared" si="1"/>
        <v>-0.35153681720393648</v>
      </c>
      <c r="AJ52" s="50">
        <f t="shared" si="21"/>
        <v>17.519411719240839</v>
      </c>
      <c r="AL52" s="50" t="str">
        <f t="shared" si="22"/>
        <v>0.988453725800157-0.106831445520245i</v>
      </c>
      <c r="AM52" s="50" t="str">
        <f t="shared" si="23"/>
        <v>1.00000006209497+0.000845039746296964i</v>
      </c>
      <c r="AN52" s="50" t="str">
        <f t="shared" si="24"/>
        <v>-156.332312456549+16.7626582243891i</v>
      </c>
      <c r="AO52" s="50">
        <f t="shared" si="6"/>
        <v>157.22842818256422</v>
      </c>
      <c r="AP52" s="50">
        <f t="shared" si="7"/>
        <v>3.0347762388907897</v>
      </c>
      <c r="AQ52" s="50">
        <f t="shared" si="8"/>
        <v>173.87987025502792</v>
      </c>
      <c r="AR52" s="50">
        <f t="shared" si="9"/>
        <v>43.9306214557731</v>
      </c>
      <c r="AS52" s="50">
        <f t="shared" si="25"/>
        <v>61.450033175013942</v>
      </c>
      <c r="AT52" s="50">
        <f t="shared" si="26"/>
        <v>173.52833343782399</v>
      </c>
    </row>
    <row r="53" spans="1:46">
      <c r="A53" s="38"/>
      <c r="B53" s="47"/>
      <c r="C53" s="27"/>
      <c r="D53" s="39"/>
      <c r="E53" s="30"/>
      <c r="F53" s="30"/>
      <c r="G53" s="30"/>
      <c r="H53" s="32"/>
      <c r="Y53" s="50">
        <v>51</v>
      </c>
      <c r="Z53" s="50">
        <f t="shared" si="2"/>
        <v>23.031264534351347</v>
      </c>
      <c r="AA53" s="50" t="str">
        <f t="shared" si="10"/>
        <v>144.709702928003i</v>
      </c>
      <c r="AB53" s="50">
        <f t="shared" si="0"/>
        <v>8.3333333333333339</v>
      </c>
      <c r="AD53" s="50" t="str">
        <f t="shared" si="3"/>
        <v>0.999957558586991-0.00650372500328265i</v>
      </c>
      <c r="AE53" s="50" t="str">
        <f t="shared" si="4"/>
        <v>1.00000000009879-0.0000207761787905934i</v>
      </c>
      <c r="AF53" s="50" t="str">
        <f t="shared" si="19"/>
        <v>7.51554139720529-0.0490372399387792i</v>
      </c>
      <c r="AG53" s="50">
        <f t="shared" si="5"/>
        <v>7.5157013740573317</v>
      </c>
      <c r="AH53" s="50">
        <f t="shared" si="20"/>
        <v>-6.5246855125755321E-3</v>
      </c>
      <c r="AI53" s="50">
        <f t="shared" si="1"/>
        <v>-0.37383694252073019</v>
      </c>
      <c r="AJ53" s="50">
        <f t="shared" si="21"/>
        <v>17.519390313679985</v>
      </c>
      <c r="AL53" s="50" t="str">
        <f t="shared" si="22"/>
        <v>0.986962023525361-0.113437152838413i</v>
      </c>
      <c r="AM53" s="50" t="str">
        <f t="shared" si="23"/>
        <v>1.00000007022321+0.00089864724969543i</v>
      </c>
      <c r="AN53" s="50" t="str">
        <f t="shared" si="24"/>
        <v>-156.098254406035+17.7991435883554i</v>
      </c>
      <c r="AO53" s="50">
        <f t="shared" si="6"/>
        <v>157.10975316984658</v>
      </c>
      <c r="AP53" s="50">
        <f t="shared" si="7"/>
        <v>3.0280577531707928</v>
      </c>
      <c r="AQ53" s="50">
        <f t="shared" si="8"/>
        <v>173.49492937855319</v>
      </c>
      <c r="AR53" s="50">
        <f t="shared" si="9"/>
        <v>43.924062926307776</v>
      </c>
      <c r="AS53" s="50">
        <f t="shared" si="25"/>
        <v>61.443453239987761</v>
      </c>
      <c r="AT53" s="50">
        <f t="shared" si="26"/>
        <v>173.12109243603246</v>
      </c>
    </row>
    <row r="54" spans="1:46">
      <c r="A54" s="38"/>
      <c r="B54" s="47"/>
      <c r="C54" s="27"/>
      <c r="D54" s="39"/>
      <c r="E54" s="30"/>
      <c r="F54" s="30"/>
      <c r="G54" s="30"/>
      <c r="H54" s="32"/>
      <c r="Y54" s="50">
        <v>52</v>
      </c>
      <c r="Z54" s="50">
        <f t="shared" si="2"/>
        <v>24.492318421858034</v>
      </c>
      <c r="AA54" s="50" t="str">
        <f t="shared" si="10"/>
        <v>153.889775246982i</v>
      </c>
      <c r="AB54" s="50">
        <f t="shared" si="0"/>
        <v>8.3333333333333339</v>
      </c>
      <c r="AD54" s="50" t="str">
        <f t="shared" si="3"/>
        <v>0.999952003271055-0.0069162687774428i</v>
      </c>
      <c r="AE54" s="50" t="str">
        <f t="shared" si="4"/>
        <v>1.00000000011172-0.0000220941748904674i</v>
      </c>
      <c r="AF54" s="50" t="str">
        <f t="shared" si="19"/>
        <v>7.5154995113871-0.0521477662991364i</v>
      </c>
      <c r="AG54" s="50">
        <f t="shared" si="5"/>
        <v>7.5156804279579186</v>
      </c>
      <c r="AH54" s="50">
        <f t="shared" si="20"/>
        <v>-6.9385846344396157E-3</v>
      </c>
      <c r="AI54" s="50">
        <f t="shared" si="1"/>
        <v>-0.39755161534771311</v>
      </c>
      <c r="AJ54" s="50">
        <f t="shared" si="21"/>
        <v>17.519366106257106</v>
      </c>
      <c r="AL54" s="50" t="str">
        <f t="shared" si="22"/>
        <v>0.985280473035769-0.120427831044905i</v>
      </c>
      <c r="AM54" s="50" t="str">
        <f t="shared" si="23"/>
        <v>1.00000007941543+0.0009556554976843i</v>
      </c>
      <c r="AN54" s="50" t="str">
        <f t="shared" si="24"/>
        <v>-155.834407902554+18.8960338217254i</v>
      </c>
      <c r="AO54" s="50">
        <f t="shared" si="6"/>
        <v>156.97586687300497</v>
      </c>
      <c r="AP54" s="50">
        <f t="shared" si="7"/>
        <v>3.0209246233383436</v>
      </c>
      <c r="AQ54" s="50">
        <f t="shared" si="8"/>
        <v>173.086231144435</v>
      </c>
      <c r="AR54" s="50">
        <f t="shared" si="9"/>
        <v>43.916657801114887</v>
      </c>
      <c r="AS54" s="50">
        <f t="shared" si="25"/>
        <v>61.43602390737199</v>
      </c>
      <c r="AT54" s="50">
        <f t="shared" si="26"/>
        <v>172.6886795290873</v>
      </c>
    </row>
    <row r="55" spans="1:46">
      <c r="A55" s="38"/>
      <c r="B55" s="48"/>
      <c r="C55" s="27"/>
      <c r="D55" s="39"/>
      <c r="E55" s="30"/>
      <c r="Y55" s="50">
        <v>53</v>
      </c>
      <c r="Z55" s="50">
        <f t="shared" si="2"/>
        <v>26.046058425622668</v>
      </c>
      <c r="AA55" s="50" t="str">
        <f t="shared" si="10"/>
        <v>163.652211609813i</v>
      </c>
      <c r="AB55" s="50">
        <f t="shared" si="0"/>
        <v>8.3333333333333339</v>
      </c>
      <c r="AD55" s="50" t="str">
        <f t="shared" si="3"/>
        <v>0.999945720838556-0.00735497562962595i</v>
      </c>
      <c r="AE55" s="50" t="str">
        <f t="shared" si="4"/>
        <v>1.00000000012635-0.0000234957818286026i</v>
      </c>
      <c r="AF55" s="50" t="str">
        <f t="shared" si="19"/>
        <v>7.51545214327552-0.0554555588631571i</v>
      </c>
      <c r="AG55" s="50">
        <f t="shared" si="5"/>
        <v>7.5156567402239327</v>
      </c>
      <c r="AH55" s="50">
        <f t="shared" si="20"/>
        <v>-7.3787380136316532E-3</v>
      </c>
      <c r="AI55" s="50">
        <f t="shared" si="1"/>
        <v>-0.4227705463138382</v>
      </c>
      <c r="AJ55" s="50">
        <f t="shared" si="21"/>
        <v>17.519338730243796</v>
      </c>
      <c r="AL55" s="50" t="str">
        <f t="shared" si="22"/>
        <v>0.983385698304291-0.127821229359107i</v>
      </c>
      <c r="AM55" s="50" t="str">
        <f t="shared" si="23"/>
        <v>1.00000008981091+0.00101628022616015i</v>
      </c>
      <c r="AN55" s="50" t="str">
        <f t="shared" si="24"/>
        <v>-155.537105091317+20.0561139187751i</v>
      </c>
      <c r="AO55" s="50">
        <f t="shared" si="6"/>
        <v>156.82486654134371</v>
      </c>
      <c r="AP55" s="50">
        <f t="shared" si="7"/>
        <v>3.01335284070062</v>
      </c>
      <c r="AQ55" s="50">
        <f t="shared" si="8"/>
        <v>172.65239995590301</v>
      </c>
      <c r="AR55" s="50">
        <f t="shared" si="9"/>
        <v>43.908298532460009</v>
      </c>
      <c r="AS55" s="50">
        <f t="shared" si="25"/>
        <v>61.427637262703804</v>
      </c>
      <c r="AT55" s="50">
        <f t="shared" si="26"/>
        <v>172.22962940958917</v>
      </c>
    </row>
    <row r="56" spans="1:46">
      <c r="A56" s="38" t="s">
        <v>80</v>
      </c>
      <c r="B56" s="48"/>
      <c r="C56" s="46"/>
      <c r="D56" s="47">
        <v>30000</v>
      </c>
      <c r="E56" s="46" t="s">
        <v>34</v>
      </c>
      <c r="Y56" s="50">
        <v>54</v>
      </c>
      <c r="Z56" s="50">
        <f t="shared" si="2"/>
        <v>27.698364353515743</v>
      </c>
      <c r="AA56" s="50" t="str">
        <f t="shared" si="10"/>
        <v>174.033955938917i</v>
      </c>
      <c r="AB56" s="50">
        <f t="shared" si="0"/>
        <v>8.3333333333333339</v>
      </c>
      <c r="AD56" s="50" t="str">
        <f t="shared" si="3"/>
        <v>0.999938616130706-0.00782150370644582i</v>
      </c>
      <c r="AE56" s="50" t="str">
        <f t="shared" si="4"/>
        <v>1.00000000014288-0.0000249863036968269i</v>
      </c>
      <c r="AF56" s="50" t="str">
        <f t="shared" si="19"/>
        <v>7.51539857539478-0.0589731198406854i</v>
      </c>
      <c r="AG56" s="50">
        <f t="shared" si="5"/>
        <v>7.5156299520339367</v>
      </c>
      <c r="AH56" s="50">
        <f t="shared" si="20"/>
        <v>-7.8468106343534301E-3</v>
      </c>
      <c r="AI56" s="50">
        <f t="shared" si="1"/>
        <v>-0.44958913198682376</v>
      </c>
      <c r="AJ56" s="50">
        <f t="shared" si="21"/>
        <v>17.519307770916541</v>
      </c>
      <c r="AL56" s="50" t="str">
        <f t="shared" si="22"/>
        <v>0.981251659364919-0.13563495256943i</v>
      </c>
      <c r="AM56" s="50" t="str">
        <f t="shared" si="23"/>
        <v>1.00000010156717+0.00108075085683556i</v>
      </c>
      <c r="AN56" s="50" t="str">
        <f t="shared" si="24"/>
        <v>-155.202260127728+21.2821462130691i</v>
      </c>
      <c r="AO56" s="50">
        <f t="shared" si="6"/>
        <v>156.65462424132076</v>
      </c>
      <c r="AP56" s="50">
        <f t="shared" si="7"/>
        <v>3.0053173218917273</v>
      </c>
      <c r="AQ56" s="50">
        <f t="shared" si="8"/>
        <v>172.19199864195548</v>
      </c>
      <c r="AR56" s="50">
        <f t="shared" si="9"/>
        <v>43.898864384334985</v>
      </c>
      <c r="AS56" s="50">
        <f t="shared" si="25"/>
        <v>61.418172155251526</v>
      </c>
      <c r="AT56" s="50">
        <f t="shared" si="26"/>
        <v>171.74240950996867</v>
      </c>
    </row>
    <row r="57" spans="1:46">
      <c r="A57" s="38" t="s">
        <v>81</v>
      </c>
      <c r="B57" s="48"/>
      <c r="C57" s="27"/>
      <c r="D57" s="49">
        <v>225</v>
      </c>
      <c r="E57" s="39" t="s">
        <v>79</v>
      </c>
      <c r="Y57" s="50">
        <v>55</v>
      </c>
      <c r="Z57" s="50">
        <f t="shared" si="2"/>
        <v>29.45548901577305</v>
      </c>
      <c r="AA57" s="50" t="str">
        <f t="shared" si="10"/>
        <v>185.074295799695i</v>
      </c>
      <c r="AB57" s="50">
        <f t="shared" si="0"/>
        <v>8.3333333333333339</v>
      </c>
      <c r="AD57" s="50" t="str">
        <f t="shared" si="3"/>
        <v>0.99993058153823-0.0083176160231036i</v>
      </c>
      <c r="AE57" s="50" t="str">
        <f t="shared" si="4"/>
        <v>1.00000000016159-0.0000265713810671609i</v>
      </c>
      <c r="AF57" s="50" t="str">
        <f t="shared" si="19"/>
        <v>7.51533799639564-0.0627137421371129i</v>
      </c>
      <c r="AG57" s="50">
        <f t="shared" si="5"/>
        <v>7.5155996576135484</v>
      </c>
      <c r="AH57" s="50">
        <f t="shared" si="20"/>
        <v>-8.3445729965558758E-3</v>
      </c>
      <c r="AI57" s="50">
        <f t="shared" si="1"/>
        <v>-0.47810881454148613</v>
      </c>
      <c r="AJ57" s="50">
        <f t="shared" si="21"/>
        <v>17.519272759277577</v>
      </c>
      <c r="AL57" s="50" t="str">
        <f t="shared" si="22"/>
        <v>0.978849407380764-0.143886222589557i</v>
      </c>
      <c r="AM57" s="50" t="str">
        <f t="shared" si="23"/>
        <v>1.00000011486232+0.00114931136543675i</v>
      </c>
      <c r="AN57" s="50" t="str">
        <f t="shared" si="24"/>
        <v>-154.825330745915+22.5768329641349i</v>
      </c>
      <c r="AO57" s="50">
        <f t="shared" si="6"/>
        <v>156.46276370840579</v>
      </c>
      <c r="AP57" s="50">
        <f t="shared" si="7"/>
        <v>2.9967919257090787</v>
      </c>
      <c r="AQ57" s="50">
        <f t="shared" si="8"/>
        <v>171.70352942201276</v>
      </c>
      <c r="AR57" s="50">
        <f t="shared" si="9"/>
        <v>43.888219944342225</v>
      </c>
      <c r="AS57" s="50">
        <f t="shared" si="25"/>
        <v>61.407492703619802</v>
      </c>
      <c r="AT57" s="50">
        <f t="shared" si="26"/>
        <v>171.22542060747128</v>
      </c>
    </row>
    <row r="58" spans="1:46">
      <c r="A58" s="38" t="s">
        <v>82</v>
      </c>
      <c r="B58" s="48"/>
      <c r="C58" s="27"/>
      <c r="D58" s="47">
        <v>18</v>
      </c>
      <c r="E58" s="39" t="s">
        <v>79</v>
      </c>
      <c r="Y58" s="50">
        <v>56</v>
      </c>
      <c r="Z58" s="50">
        <f t="shared" si="2"/>
        <v>31.324081887463471</v>
      </c>
      <c r="AA58" s="50" t="str">
        <f t="shared" si="10"/>
        <v>196.815011076201i</v>
      </c>
      <c r="AB58" s="50">
        <f t="shared" si="0"/>
        <v>8.3333333333333339</v>
      </c>
      <c r="AD58" s="50" t="str">
        <f t="shared" si="3"/>
        <v>0.999921495373217-0.00884518705107078i</v>
      </c>
      <c r="AE58" s="50" t="str">
        <f t="shared" si="4"/>
        <v>1.00000000018274-0.0000282570123374011i</v>
      </c>
      <c r="AF58" s="50" t="str">
        <f t="shared" si="19"/>
        <v>7.51526948877877-0.0666915590236518i</v>
      </c>
      <c r="AG58" s="50">
        <f t="shared" si="5"/>
        <v>7.5155653980930888</v>
      </c>
      <c r="AH58" s="50">
        <f t="shared" si="20"/>
        <v>-8.8739077878994127E-3</v>
      </c>
      <c r="AI58" s="50">
        <f t="shared" si="1"/>
        <v>-0.50843746403490886</v>
      </c>
      <c r="AJ58" s="50">
        <f t="shared" si="21"/>
        <v>17.519233164953029</v>
      </c>
      <c r="AL58" s="50" t="str">
        <f t="shared" si="22"/>
        <v>0.976146833760389-0.152591587906923i</v>
      </c>
      <c r="AM58" s="50" t="str">
        <f t="shared" si="23"/>
        <v>1.0000001298978+0.00122222120497766i</v>
      </c>
      <c r="AN58" s="50" t="str">
        <f t="shared" si="24"/>
        <v>-154.401278893414+23.94277076809i</v>
      </c>
      <c r="AO58" s="50">
        <f t="shared" si="6"/>
        <v>156.2466357909031</v>
      </c>
      <c r="AP58" s="50">
        <f t="shared" si="7"/>
        <v>2.9877494862351037</v>
      </c>
      <c r="AQ58" s="50">
        <f t="shared" si="8"/>
        <v>171.1854358036515</v>
      </c>
      <c r="AR58" s="50">
        <f t="shared" si="9"/>
        <v>43.876213502955721</v>
      </c>
      <c r="AS58" s="50">
        <f t="shared" si="25"/>
        <v>61.39544666790875</v>
      </c>
      <c r="AT58" s="50">
        <f t="shared" si="26"/>
        <v>170.6769983396166</v>
      </c>
    </row>
    <row r="59" spans="1:46">
      <c r="A59" s="36"/>
      <c r="B59" s="37"/>
      <c r="C59" s="37"/>
      <c r="D59" s="37"/>
      <c r="E59" s="30"/>
      <c r="Y59" s="50">
        <v>57</v>
      </c>
      <c r="Z59" s="50">
        <f t="shared" si="2"/>
        <v>33.311214272052936</v>
      </c>
      <c r="AA59" s="50" t="str">
        <f t="shared" si="10"/>
        <v>209.300532078474i</v>
      </c>
      <c r="AB59" s="50">
        <f t="shared" si="0"/>
        <v>8.3333333333333339</v>
      </c>
      <c r="AD59" s="50" t="str">
        <f t="shared" si="3"/>
        <v>0.999911220028294-0.00940620971052683i</v>
      </c>
      <c r="AE59" s="50" t="str">
        <f t="shared" si="4"/>
        <v>1.00000000020666-0.0000300495764308208i</v>
      </c>
      <c r="AF59" s="50" t="str">
        <f t="shared" si="19"/>
        <v>7.51519201501596-0.0709215968594218i</v>
      </c>
      <c r="AG59" s="50">
        <f t="shared" si="5"/>
        <v>7.5155266545639199</v>
      </c>
      <c r="AH59" s="50">
        <f t="shared" si="20"/>
        <v>-9.4368169745673355E-3</v>
      </c>
      <c r="AI59" s="50">
        <f t="shared" si="1"/>
        <v>-0.54068978468012263</v>
      </c>
      <c r="AJ59" s="50">
        <f t="shared" si="21"/>
        <v>17.519188388164039</v>
      </c>
      <c r="AL59" s="50" t="str">
        <f t="shared" si="22"/>
        <v>0.9731084186465-0.161766573202896i</v>
      </c>
      <c r="AM59" s="50" t="str">
        <f t="shared" si="23"/>
        <v>1.00000014690143+0.00129975628760419i</v>
      </c>
      <c r="AN59" s="50" t="str">
        <f t="shared" si="24"/>
        <v>-153.924531267365+25.382395580813i</v>
      </c>
      <c r="AO59" s="50">
        <f t="shared" si="6"/>
        <v>156.00329269377266</v>
      </c>
      <c r="AP59" s="50">
        <f t="shared" si="7"/>
        <v>2.9781618656874786</v>
      </c>
      <c r="AQ59" s="50">
        <f t="shared" si="8"/>
        <v>170.63610561069967</v>
      </c>
      <c r="AR59" s="50">
        <f t="shared" si="9"/>
        <v>43.86267529832574</v>
      </c>
      <c r="AS59" s="50">
        <f t="shared" si="25"/>
        <v>61.38186368648978</v>
      </c>
      <c r="AT59" s="50">
        <f t="shared" si="26"/>
        <v>170.09541582601955</v>
      </c>
    </row>
    <row r="60" spans="1:46">
      <c r="A60" s="31"/>
      <c r="B60" s="31"/>
      <c r="C60" s="33"/>
      <c r="D60" s="23"/>
      <c r="E60" s="31"/>
      <c r="Y60" s="50">
        <v>58</v>
      </c>
      <c r="Z60" s="50">
        <f t="shared" si="2"/>
        <v>35.424406061290533</v>
      </c>
      <c r="AA60" s="50" t="str">
        <f t="shared" si="10"/>
        <v>222.578107679864i</v>
      </c>
      <c r="AB60" s="50">
        <f t="shared" si="0"/>
        <v>8.3333333333333339</v>
      </c>
      <c r="AD60" s="50" t="str">
        <f t="shared" si="3"/>
        <v>0.999899599895415-0.0100028027905667i</v>
      </c>
      <c r="AE60" s="50" t="str">
        <f t="shared" si="4"/>
        <v>1.00000000023371-0.0000319558569358928i</v>
      </c>
      <c r="AF60" s="50" t="str">
        <f t="shared" si="19"/>
        <v>7.51510440185793-0.075419831038859i</v>
      </c>
      <c r="AG60" s="50">
        <f t="shared" si="5"/>
        <v>7.5154828402264586</v>
      </c>
      <c r="AH60" s="50">
        <f t="shared" si="20"/>
        <v>-1.0035429336611725E-2</v>
      </c>
      <c r="AI60" s="50">
        <f t="shared" si="1"/>
        <v>-0.57498774658962337</v>
      </c>
      <c r="AJ60" s="50">
        <f t="shared" si="21"/>
        <v>17.519137750646998</v>
      </c>
      <c r="AL60" s="50" t="str">
        <f t="shared" si="22"/>
        <v>0.969694986025388-0.171425260981603i</v>
      </c>
      <c r="AM60" s="50" t="str">
        <f t="shared" si="23"/>
        <v>1.00000016613083+0.00138221002872433i</v>
      </c>
      <c r="AN60" s="50" t="str">
        <f t="shared" si="24"/>
        <v>-153.38894088954+26.8979170728244i</v>
      </c>
      <c r="AO60" s="50">
        <f t="shared" si="6"/>
        <v>155.72946134264814</v>
      </c>
      <c r="AP60" s="50">
        <f t="shared" si="7"/>
        <v>2.9680000309307291</v>
      </c>
      <c r="AQ60" s="50">
        <f t="shared" si="8"/>
        <v>170.05387536702855</v>
      </c>
      <c r="AR60" s="50">
        <f t="shared" si="9"/>
        <v>43.847415628135373</v>
      </c>
      <c r="AS60" s="50">
        <f t="shared" si="25"/>
        <v>61.36655337878237</v>
      </c>
      <c r="AT60" s="50">
        <f t="shared" si="26"/>
        <v>169.47888762043894</v>
      </c>
    </row>
    <row r="61" spans="1:46">
      <c r="A61" s="31"/>
      <c r="B61" s="31"/>
      <c r="C61" s="33"/>
      <c r="D61" s="23"/>
      <c r="E61" s="31"/>
      <c r="Y61" s="50">
        <v>59</v>
      </c>
      <c r="Z61" s="50">
        <f t="shared" si="2"/>
        <v>37.67165419268462</v>
      </c>
      <c r="AA61" s="50" t="str">
        <f t="shared" si="10"/>
        <v>236.697984120626i</v>
      </c>
      <c r="AB61" s="50">
        <f t="shared" si="0"/>
        <v>8.3333333333333339</v>
      </c>
      <c r="AD61" s="50" t="str">
        <f t="shared" si="3"/>
        <v>0.999886459012958-0.0106372188211149i</v>
      </c>
      <c r="AE61" s="50" t="str">
        <f t="shared" si="4"/>
        <v>1.00000000026431-0.0000339830677773847i</v>
      </c>
      <c r="AF61" s="50" t="str">
        <f t="shared" si="19"/>
        <v>7.51500532259415-0.0802032453449411i</v>
      </c>
      <c r="AG61" s="50">
        <f t="shared" si="5"/>
        <v>7.5154332915130215</v>
      </c>
      <c r="AH61" s="50">
        <f t="shared" si="20"/>
        <v>-1.0672008474960944E-2</v>
      </c>
      <c r="AI61" s="50">
        <f t="shared" si="1"/>
        <v>-0.61146104454310812</v>
      </c>
      <c r="AJ61" s="50">
        <f t="shared" si="21"/>
        <v>17.51908048538747</v>
      </c>
      <c r="AL61" s="50" t="str">
        <f t="shared" si="22"/>
        <v>0.965863475042593-0.181579796842159i</v>
      </c>
      <c r="AM61" s="50" t="str">
        <f t="shared" si="23"/>
        <v>1.00000018787737+0.00146989445737519i</v>
      </c>
      <c r="AN61" s="50" t="str">
        <f t="shared" si="24"/>
        <v>-152.787751224251+28.4912410033156i</v>
      </c>
      <c r="AO61" s="50">
        <f t="shared" si="6"/>
        <v>155.42151632921559</v>
      </c>
      <c r="AP61" s="50">
        <f t="shared" si="7"/>
        <v>2.9572341580921147</v>
      </c>
      <c r="AQ61" s="50">
        <f t="shared" si="8"/>
        <v>169.43703629060144</v>
      </c>
      <c r="AR61" s="50">
        <f t="shared" si="9"/>
        <v>43.830222834498045</v>
      </c>
      <c r="AS61" s="50">
        <f t="shared" si="25"/>
        <v>61.349303319885514</v>
      </c>
      <c r="AT61" s="50">
        <f t="shared" si="26"/>
        <v>168.82557524605832</v>
      </c>
    </row>
    <row r="62" spans="1:46">
      <c r="A62" s="30"/>
      <c r="B62" s="30"/>
      <c r="C62" s="34"/>
      <c r="D62" s="27"/>
      <c r="E62" s="30"/>
      <c r="Y62" s="50">
        <v>60</v>
      </c>
      <c r="Z62" s="50">
        <f t="shared" si="2"/>
        <v>40.061462912259522</v>
      </c>
      <c r="AA62" s="50" t="str">
        <f t="shared" si="10"/>
        <v>251.713595154429i</v>
      </c>
      <c r="AB62" s="50">
        <f t="shared" si="0"/>
        <v>8.3333333333333339</v>
      </c>
      <c r="AD62" s="50" t="str">
        <f t="shared" si="3"/>
        <v>0.999871598405772-0.011311852421353i</v>
      </c>
      <c r="AE62" s="50" t="str">
        <f t="shared" si="4"/>
        <v>1.0000000002989-0.0000361388805159736i</v>
      </c>
      <c r="AF62" s="50" t="str">
        <f t="shared" si="19"/>
        <v>7.51489327699709-0.0852898948952598i</v>
      </c>
      <c r="AG62" s="50">
        <f t="shared" si="5"/>
        <v>7.5153772580508091</v>
      </c>
      <c r="AH62" s="50">
        <f t="shared" si="20"/>
        <v>-1.1348961318719958E-2</v>
      </c>
      <c r="AI62" s="50">
        <f t="shared" si="1"/>
        <v>-0.6502475854198787</v>
      </c>
      <c r="AJ62" s="50">
        <f t="shared" si="21"/>
        <v>17.519015725011805</v>
      </c>
      <c r="AL62" s="50" t="str">
        <f t="shared" si="22"/>
        <v>0.961566739894774-0.19223981019266i</v>
      </c>
      <c r="AM62" s="50" t="str">
        <f t="shared" si="23"/>
        <v>1.00000021247053+0.00156314139702888i</v>
      </c>
      <c r="AN62" s="50" t="str">
        <f t="shared" si="24"/>
        <v>-152.113564780042+30.1638783264309i</v>
      </c>
      <c r="AO62" s="50">
        <f t="shared" si="6"/>
        <v>155.07545307295982</v>
      </c>
      <c r="AP62" s="50">
        <f t="shared" si="7"/>
        <v>2.945833770236721</v>
      </c>
      <c r="AQ62" s="50">
        <f t="shared" si="8"/>
        <v>168.78384218167517</v>
      </c>
      <c r="AR62" s="50">
        <f t="shared" si="9"/>
        <v>43.810861173725264</v>
      </c>
      <c r="AS62" s="50">
        <f t="shared" si="25"/>
        <v>61.329876898737069</v>
      </c>
      <c r="AT62" s="50">
        <f t="shared" si="26"/>
        <v>168.13359459625528</v>
      </c>
    </row>
    <row r="63" spans="1:46">
      <c r="A63" s="30"/>
      <c r="B63" s="30"/>
      <c r="C63" s="34"/>
      <c r="D63" s="27"/>
      <c r="E63" s="30"/>
      <c r="Y63" s="50">
        <v>61</v>
      </c>
      <c r="Z63" s="50">
        <f t="shared" si="2"/>
        <v>42.602875957116908</v>
      </c>
      <c r="AA63" s="50" t="str">
        <f t="shared" si="10"/>
        <v>267.681764257351i</v>
      </c>
      <c r="AB63" s="50">
        <f t="shared" si="0"/>
        <v>8.3333333333333339</v>
      </c>
      <c r="AD63" s="50" t="str">
        <f t="shared" si="3"/>
        <v>0.999854793078235-0.0120292491502668i</v>
      </c>
      <c r="AE63" s="50" t="str">
        <f t="shared" si="4"/>
        <v>1.00000000033803-0.0000384314533796924i</v>
      </c>
      <c r="AF63" s="50" t="str">
        <f t="shared" si="19"/>
        <v>7.51476656865115-0.0906989728740241i</v>
      </c>
      <c r="AG63" s="50">
        <f t="shared" si="5"/>
        <v>7.515313891315345</v>
      </c>
      <c r="AH63" s="50">
        <f t="shared" si="20"/>
        <v>-1.206884716295387E-2</v>
      </c>
      <c r="AI63" s="50">
        <f t="shared" si="1"/>
        <v>-0.69149400602569411</v>
      </c>
      <c r="AJ63" s="50">
        <f t="shared" si="21"/>
        <v>17.518942488662862</v>
      </c>
      <c r="AL63" s="50" t="str">
        <f t="shared" si="22"/>
        <v>0.956753393914809-0.203411742894316i</v>
      </c>
      <c r="AM63" s="50" t="str">
        <f t="shared" si="23"/>
        <v>1.00000024028293+0.0016623037213057i</v>
      </c>
      <c r="AN63" s="50" t="str">
        <f t="shared" si="24"/>
        <v>-151.358318645601+31.9168398511845i</v>
      </c>
      <c r="AO63" s="50">
        <f t="shared" si="6"/>
        <v>154.68686204493721</v>
      </c>
      <c r="AP63" s="50">
        <f t="shared" si="7"/>
        <v>2.9337679135432868</v>
      </c>
      <c r="AQ63" s="50">
        <f t="shared" si="8"/>
        <v>168.09251951693173</v>
      </c>
      <c r="AR63" s="50">
        <f t="shared" si="9"/>
        <v>43.789068590253393</v>
      </c>
      <c r="AS63" s="50">
        <f t="shared" si="25"/>
        <v>61.308011078916252</v>
      </c>
      <c r="AT63" s="50">
        <f t="shared" si="26"/>
        <v>167.40102551090604</v>
      </c>
    </row>
    <row r="64" spans="1:46">
      <c r="A64" s="32"/>
      <c r="B64" s="32"/>
      <c r="C64" s="35"/>
      <c r="D64" s="10"/>
      <c r="E64" s="32"/>
      <c r="Y64" s="50">
        <v>62</v>
      </c>
      <c r="Z64" s="50">
        <f t="shared" si="2"/>
        <v>45.305510779589277</v>
      </c>
      <c r="AA64" s="50" t="str">
        <f t="shared" si="10"/>
        <v>284.662919664582i</v>
      </c>
      <c r="AB64" s="50">
        <f t="shared" si="0"/>
        <v>8.3333333333333339</v>
      </c>
      <c r="AD64" s="50" t="str">
        <f t="shared" si="3"/>
        <v>0.999835788615259-0.0127921148856062i</v>
      </c>
      <c r="AE64" s="50" t="str">
        <f t="shared" si="4"/>
        <v>1.00000000038228-0.0000408694621370694i</v>
      </c>
      <c r="AF64" s="50" t="str">
        <f t="shared" si="19"/>
        <v>7.51462327932434-0.0964508812482177i</v>
      </c>
      <c r="AG64" s="50">
        <f t="shared" si="5"/>
        <v>7.5152422318017695</v>
      </c>
      <c r="AH64" s="50">
        <f t="shared" si="20"/>
        <v>-1.2834387268742916E-2</v>
      </c>
      <c r="AI64" s="50">
        <f t="shared" si="1"/>
        <v>-0.73535622313540494</v>
      </c>
      <c r="AJ64" s="50">
        <f t="shared" si="21"/>
        <v>17.518859667159607</v>
      </c>
      <c r="AL64" s="50" t="str">
        <f t="shared" si="22"/>
        <v>0.951367717158418-0.215098079738519i</v>
      </c>
      <c r="AM64" s="50" t="str">
        <f t="shared" si="23"/>
        <v>1.00000027173598+0.00176775668934635i</v>
      </c>
      <c r="AN64" s="50" t="str">
        <f t="shared" si="24"/>
        <v>-150.513269989487+33.7505154983168i</v>
      </c>
      <c r="AO64" s="50">
        <f t="shared" si="6"/>
        <v>154.25090514914433</v>
      </c>
      <c r="AP64" s="50">
        <f t="shared" si="7"/>
        <v>2.9210053778454781</v>
      </c>
      <c r="AQ64" s="50">
        <f t="shared" si="8"/>
        <v>167.36128008556224</v>
      </c>
      <c r="AR64" s="50">
        <f t="shared" si="9"/>
        <v>43.764554423327667</v>
      </c>
      <c r="AS64" s="50">
        <f t="shared" si="25"/>
        <v>61.28341409048727</v>
      </c>
      <c r="AT64" s="50">
        <f t="shared" si="26"/>
        <v>166.62592386242684</v>
      </c>
    </row>
    <row r="65" spans="3:46">
      <c r="C65" s="13"/>
      <c r="D65" s="10"/>
      <c r="Y65" s="50">
        <v>63</v>
      </c>
      <c r="Z65" s="50">
        <f t="shared" si="2"/>
        <v>48.179594942500358</v>
      </c>
      <c r="AA65" s="50" t="str">
        <f t="shared" si="10"/>
        <v>302.721323048582i</v>
      </c>
      <c r="AB65" s="50">
        <f t="shared" si="0"/>
        <v>8.3333333333333339</v>
      </c>
      <c r="AD65" s="50" t="str">
        <f t="shared" si="3"/>
        <v>0.999814297340325-0.0136033257580985i</v>
      </c>
      <c r="AE65" s="50" t="str">
        <f t="shared" si="4"/>
        <v>1.00000000043232-0.0000434621329287946i</v>
      </c>
      <c r="AF65" s="50" t="str">
        <f t="shared" si="19"/>
        <v>7.51446124000117-0.102567305670312i</v>
      </c>
      <c r="AG65" s="50">
        <f t="shared" si="5"/>
        <v>7.5151611945235333</v>
      </c>
      <c r="AH65" s="50">
        <f t="shared" si="20"/>
        <v>-1.3648475058939675E-2</v>
      </c>
      <c r="AI65" s="50">
        <f t="shared" si="1"/>
        <v>-0.78200001766681082</v>
      </c>
      <c r="AJ65" s="50">
        <f t="shared" si="21"/>
        <v>17.518766006219792</v>
      </c>
      <c r="AL65" s="50" t="str">
        <f t="shared" si="22"/>
        <v>0.945349650867065-0.227296477035134i</v>
      </c>
      <c r="AM65" s="50" t="str">
        <f t="shared" si="23"/>
        <v>1.00000030730624+0.00187989936589649i</v>
      </c>
      <c r="AN65" s="50" t="str">
        <f t="shared" si="24"/>
        <v>-149.568995191317+35.6645375701293i</v>
      </c>
      <c r="AO65" s="50">
        <f t="shared" si="6"/>
        <v>153.76229564698679</v>
      </c>
      <c r="AP65" s="50">
        <f t="shared" si="7"/>
        <v>2.9075149677110845</v>
      </c>
      <c r="AQ65" s="50">
        <f t="shared" si="8"/>
        <v>166.58833652096095</v>
      </c>
      <c r="AR65" s="50">
        <f t="shared" si="9"/>
        <v>43.736997086429085</v>
      </c>
      <c r="AS65" s="50">
        <f t="shared" si="25"/>
        <v>61.255763092648877</v>
      </c>
      <c r="AT65" s="50">
        <f t="shared" si="26"/>
        <v>165.80633650329415</v>
      </c>
    </row>
    <row r="66" spans="3:46">
      <c r="Y66" s="50">
        <v>64</v>
      </c>
      <c r="Z66" s="50">
        <f t="shared" si="2"/>
        <v>51.236004823262483</v>
      </c>
      <c r="AA66" s="50" t="str">
        <f t="shared" si="10"/>
        <v>321.925312704105i</v>
      </c>
      <c r="AB66" s="50">
        <f t="shared" ref="AB66:AB129" si="27">$B$22/$G$3</f>
        <v>8.3333333333333339</v>
      </c>
      <c r="AD66" s="50" t="str">
        <f t="shared" si="3"/>
        <v>0.999789993973145-0.0144659386681102i</v>
      </c>
      <c r="AE66" s="50" t="str">
        <f t="shared" si="4"/>
        <v>1.00000000048891-0.0000462192771821606i</v>
      </c>
      <c r="AF66" s="50" t="str">
        <f t="shared" si="19"/>
        <v>7.51427799814229-0.109071294772566i</v>
      </c>
      <c r="AG66" s="50">
        <f t="shared" si="5"/>
        <v>7.5150695526195008</v>
      </c>
      <c r="AH66" s="50">
        <f t="shared" si="20"/>
        <v>-1.4514186944726847E-2</v>
      </c>
      <c r="AI66" s="50">
        <f t="shared" ref="AI66:AI129" si="28">AH66/(PI())*180</f>
        <v>-0.83160165499672745</v>
      </c>
      <c r="AJ66" s="50">
        <f t="shared" si="21"/>
        <v>17.518660087491323</v>
      </c>
      <c r="AL66" s="50" t="str">
        <f t="shared" si="22"/>
        <v>0.93863490648169-0.239998789196526i</v>
      </c>
      <c r="AM66" s="50" t="str">
        <f t="shared" si="23"/>
        <v>1.00000034753264+0.00199915613147753i</v>
      </c>
      <c r="AN66" s="50" t="str">
        <f t="shared" si="24"/>
        <v>-148.515406946745+37.6576280151795i</v>
      </c>
      <c r="AO66" s="50">
        <f t="shared" si="6"/>
        <v>153.21528333781492</v>
      </c>
      <c r="AP66" s="50">
        <f t="shared" si="7"/>
        <v>2.8932658303570378</v>
      </c>
      <c r="AQ66" s="50">
        <f t="shared" si="8"/>
        <v>165.77192108887189</v>
      </c>
      <c r="AR66" s="50">
        <f t="shared" si="9"/>
        <v>43.706041773062353</v>
      </c>
      <c r="AS66" s="50">
        <f t="shared" si="25"/>
        <v>61.224701860553679</v>
      </c>
      <c r="AT66" s="50">
        <f t="shared" si="26"/>
        <v>164.94031943387517</v>
      </c>
    </row>
    <row r="67" spans="3:46">
      <c r="Y67" s="50">
        <v>65</v>
      </c>
      <c r="Z67" s="50">
        <f t="shared" ref="Z67:Z130" si="29">10^(LOG($G$6/$G$5,10)*Y67/200)</f>
        <v>54.486306773278585</v>
      </c>
      <c r="AA67" s="50" t="str">
        <f t="shared" si="10"/>
        <v>342.347562160344i</v>
      </c>
      <c r="AB67" s="50">
        <f t="shared" si="27"/>
        <v>8.3333333333333339</v>
      </c>
      <c r="AD67" s="50" t="str">
        <f t="shared" ref="AD67:AD130" si="30">IMDIV(IMSUM(1,IMDIV(AA67,$G$12)),IMSUM(1,IMDIV(AA67,$G$14)))</f>
        <v>0.999762510722116-0.0153832024120575i</v>
      </c>
      <c r="AE67" s="50" t="str">
        <f t="shared" ref="AE67:AE130" si="31">IMDIV(1,IMSUM(1,IMDIV(AA67,IMPRODUCT($G$10*$G$11)),IMDIV(IMPRODUCT(AA67,AA67),$G$10*$G$10)))</f>
        <v>1.00000000055291-0.0000491513287404009i</v>
      </c>
      <c r="AF67" s="50" t="str">
        <f t="shared" si="19"/>
        <v>7.51407078068271-0.115987344058762i</v>
      </c>
      <c r="AG67" s="50">
        <f t="shared" ref="AG67:AG130" si="32">IMABS(AF67)</f>
        <v>7.5149659188243483</v>
      </c>
      <c r="AH67" s="50">
        <f t="shared" si="20"/>
        <v>-1.5434793819756825E-2</v>
      </c>
      <c r="AI67" s="50">
        <f t="shared" si="28"/>
        <v>-0.8843485435266728</v>
      </c>
      <c r="AJ67" s="50">
        <f t="shared" si="21"/>
        <v>17.518540307107678</v>
      </c>
      <c r="AL67" s="50" t="str">
        <f t="shared" si="22"/>
        <v>0.931155221174228-0.253189998329717i</v>
      </c>
      <c r="AM67" s="50" t="str">
        <f t="shared" si="23"/>
        <v>1.00000039302468+0.00212597828835817i</v>
      </c>
      <c r="AN67" s="50" t="str">
        <f t="shared" si="24"/>
        <v>-147.341794362073+39.7274304743158i</v>
      </c>
      <c r="AO67" s="50">
        <f t="shared" ref="AO67:AO130" si="33">IMABS(AN67)</f>
        <v>152.60364706627101</v>
      </c>
      <c r="AP67" s="50">
        <f t="shared" ref="AP67:AP130" si="34">IMARGUMENT(AN67)</f>
        <v>2.8782278465564288</v>
      </c>
      <c r="AQ67" s="50">
        <f t="shared" ref="AQ67:AQ130" si="35">AP67/(PI())*180</f>
        <v>164.91030808471089</v>
      </c>
      <c r="AR67" s="50">
        <f t="shared" ref="AR67:AR130" si="36">20*LOG(AO67,10)</f>
        <v>43.671298258462386</v>
      </c>
      <c r="AS67" s="50">
        <f t="shared" si="25"/>
        <v>61.189838565570064</v>
      </c>
      <c r="AT67" s="50">
        <f t="shared" si="26"/>
        <v>164.02595954118422</v>
      </c>
    </row>
    <row r="68" spans="3:46">
      <c r="Y68" s="50">
        <v>66</v>
      </c>
      <c r="Z68" s="50">
        <f t="shared" si="29"/>
        <v>57.94280088840825</v>
      </c>
      <c r="AA68" s="50" t="str">
        <f t="shared" ref="AA68:AA131" si="37">IMPRODUCT(COMPLEX(0,1),2*PI()*Z68)</f>
        <v>364.065355198879i</v>
      </c>
      <c r="AB68" s="50">
        <f t="shared" si="27"/>
        <v>8.3333333333333339</v>
      </c>
      <c r="AD68" s="50" t="str">
        <f t="shared" si="30"/>
        <v>0.999731431738521-0.0163585694456522i</v>
      </c>
      <c r="AE68" s="50" t="str">
        <f t="shared" si="31"/>
        <v>1.00000000062528-0.0000522693833474381i</v>
      </c>
      <c r="AF68" s="50" t="str">
        <f t="shared" si="19"/>
        <v>7.51383645221765-0.123341484597607i</v>
      </c>
      <c r="AG68" s="50">
        <f t="shared" si="32"/>
        <v>7.5148487245251623</v>
      </c>
      <c r="AH68" s="50">
        <f t="shared" ref="AH68:AH99" si="38">IMARGUMENT(AF68)</f>
        <v>-1.6413773260332595E-2</v>
      </c>
      <c r="AI68" s="50">
        <f t="shared" si="28"/>
        <v>-0.94043993370174273</v>
      </c>
      <c r="AJ68" s="50">
        <f t="shared" ref="AJ68:AJ99" si="39">20*LOG(AG68,10)</f>
        <v>17.5184048514453</v>
      </c>
      <c r="AL68" s="50" t="str">
        <f t="shared" ref="AL68:AL99" si="40">IMDIV(1,IMSUM(1,IMDIV(AA68,wp2e)))</f>
        <v>0.922838795780477-0.266847058786332i</v>
      </c>
      <c r="AM68" s="50" t="str">
        <f t="shared" ref="AM68:AM99" si="41">IMDIV(IMSUM(1,IMDIV(AA68,wz2e)),IMSUM(1,IMDIV(AA68,wp1e)))</f>
        <v>1.00000044447163+0.002260845768404i</v>
      </c>
      <c r="AN68" s="50" t="str">
        <f t="shared" ref="AN68:AN99" si="42">IMPRODUCT($AK$2,AL68,AM68)</f>
        <v>-146.036891668834+41.870328983029i</v>
      </c>
      <c r="AO68" s="50">
        <f t="shared" si="33"/>
        <v>151.92069700156668</v>
      </c>
      <c r="AP68" s="50">
        <f t="shared" si="34"/>
        <v>2.8623720901823937</v>
      </c>
      <c r="AQ68" s="50">
        <f t="shared" si="35"/>
        <v>164.00184016349101</v>
      </c>
      <c r="AR68" s="50">
        <f t="shared" si="36"/>
        <v>43.632338884926753</v>
      </c>
      <c r="AS68" s="50">
        <f t="shared" ref="AS68:AS99" si="43">AR68+AJ68</f>
        <v>61.15074373637205</v>
      </c>
      <c r="AT68" s="50">
        <f t="shared" ref="AT68:AT99" si="44">AQ68+AI68</f>
        <v>163.06140022978926</v>
      </c>
    </row>
    <row r="69" spans="3:46">
      <c r="Y69" s="50">
        <v>67</v>
      </c>
      <c r="Z69" s="50">
        <f t="shared" si="29"/>
        <v>61.61856755613799</v>
      </c>
      <c r="AA69" s="50" t="str">
        <f t="shared" si="37"/>
        <v>387.160878318179i</v>
      </c>
      <c r="AB69" s="50">
        <f t="shared" si="27"/>
        <v>8.3333333333333339</v>
      </c>
      <c r="AD69" s="50" t="str">
        <f t="shared" si="30"/>
        <v>0.999696286850044-0.0173957083104531i</v>
      </c>
      <c r="AE69" s="50" t="str">
        <f t="shared" si="31"/>
        <v>1.00000000070713-0.0000555852406374645i</v>
      </c>
      <c r="AF69" s="50" t="str">
        <f t="shared" si="19"/>
        <v>7.51357146775492-0.131161376717382i</v>
      </c>
      <c r="AG69" s="50">
        <f t="shared" si="32"/>
        <v>7.5147161960917197</v>
      </c>
      <c r="AH69" s="50">
        <f t="shared" si="38"/>
        <v>-1.745482247174425E-2</v>
      </c>
      <c r="AI69" s="50">
        <f t="shared" si="28"/>
        <v>-1.0000876597810531</v>
      </c>
      <c r="AJ69" s="50">
        <f t="shared" si="39"/>
        <v>17.518251669719429</v>
      </c>
      <c r="AL69" s="50" t="str">
        <f t="shared" si="40"/>
        <v>0.913610954034862-0.280937677612618i</v>
      </c>
      <c r="AM69" s="50" t="str">
        <f t="shared" si="41"/>
        <v>1.00000050265299+0.0024042689492678i</v>
      </c>
      <c r="AN69" s="50" t="str">
        <f t="shared" si="42"/>
        <v>-144.58898166213+44.0812566161115i</v>
      </c>
      <c r="AO69" s="50">
        <f t="shared" si="33"/>
        <v>151.15928950265427</v>
      </c>
      <c r="AP69" s="50">
        <f t="shared" si="34"/>
        <v>2.8456713610335851</v>
      </c>
      <c r="AQ69" s="50">
        <f t="shared" si="35"/>
        <v>163.04495886847317</v>
      </c>
      <c r="AR69" s="50">
        <f t="shared" si="36"/>
        <v>43.588696838516647</v>
      </c>
      <c r="AS69" s="50">
        <f t="shared" si="43"/>
        <v>61.106948508236073</v>
      </c>
      <c r="AT69" s="50">
        <f t="shared" si="44"/>
        <v>162.04487120869211</v>
      </c>
    </row>
    <row r="70" spans="3:46">
      <c r="Y70" s="50">
        <v>68</v>
      </c>
      <c r="Z70" s="50">
        <f t="shared" si="29"/>
        <v>65.527516955603716</v>
      </c>
      <c r="AA70" s="50" t="str">
        <f t="shared" si="37"/>
        <v>411.72153175141i</v>
      </c>
      <c r="AB70" s="50">
        <f t="shared" si="27"/>
        <v>8.3333333333333339</v>
      </c>
      <c r="AD70" s="50" t="str">
        <f t="shared" si="30"/>
        <v>0.999656544480743-0.0184985167490706i</v>
      </c>
      <c r="AE70" s="50" t="str">
        <f t="shared" si="31"/>
        <v>1.00000000079969-0.0000591114487882536i</v>
      </c>
      <c r="AF70" s="50" t="str">
        <f t="shared" si="19"/>
        <v>7.5132718193328-0.139476408892962i</v>
      </c>
      <c r="AG70" s="50">
        <f t="shared" si="32"/>
        <v>7.5145663281268664</v>
      </c>
      <c r="AH70" s="50">
        <f t="shared" si="38"/>
        <v>-1.8561872022481496E-2</v>
      </c>
      <c r="AI70" s="50">
        <f t="shared" si="28"/>
        <v>-1.0635169267501512</v>
      </c>
      <c r="AJ70" s="50">
        <f t="shared" si="39"/>
        <v>17.518078443006718</v>
      </c>
      <c r="AL70" s="50" t="str">
        <f t="shared" si="40"/>
        <v>0.903395063424222-0.29541906303583i</v>
      </c>
      <c r="AM70" s="50" t="str">
        <f t="shared" si="41"/>
        <v>1.0000005684503+0.00255679058579292i</v>
      </c>
      <c r="AN70" s="50" t="str">
        <f t="shared" si="42"/>
        <v>-142.986040188743+46.3534991170205i</v>
      </c>
      <c r="AO70" s="50">
        <f t="shared" si="33"/>
        <v>150.31185771338349</v>
      </c>
      <c r="AP70" s="50">
        <f t="shared" si="34"/>
        <v>2.8281007939654672</v>
      </c>
      <c r="AQ70" s="50">
        <f t="shared" si="35"/>
        <v>162.03823953181848</v>
      </c>
      <c r="AR70" s="50">
        <f t="shared" si="36"/>
        <v>43.539864846117439</v>
      </c>
      <c r="AS70" s="50">
        <f t="shared" si="43"/>
        <v>61.057943289124154</v>
      </c>
      <c r="AT70" s="50">
        <f t="shared" si="44"/>
        <v>160.97472260506834</v>
      </c>
    </row>
    <row r="71" spans="3:46">
      <c r="Y71" s="50">
        <v>69</v>
      </c>
      <c r="Z71" s="50">
        <f t="shared" si="29"/>
        <v>69.684441697788372</v>
      </c>
      <c r="AA71" s="50" t="str">
        <f t="shared" si="37"/>
        <v>437.840260214556i</v>
      </c>
      <c r="AB71" s="50">
        <f t="shared" si="27"/>
        <v>8.3333333333333339</v>
      </c>
      <c r="AD71" s="50" t="str">
        <f t="shared" si="30"/>
        <v>0.99961160365287-0.0196711355326096i</v>
      </c>
      <c r="AE71" s="50" t="str">
        <f t="shared" si="31"/>
        <v>1.00000000090437-0.0000628613520071896i</v>
      </c>
      <c r="AF71" s="50" t="str">
        <f t="shared" si="19"/>
        <v>7.51293297571586-0.148317802003038i</v>
      </c>
      <c r="AG71" s="50">
        <f t="shared" si="32"/>
        <v>7.5143968532404379</v>
      </c>
      <c r="AH71" s="50">
        <f t="shared" si="38"/>
        <v>-1.973910040954531E-2</v>
      </c>
      <c r="AI71" s="50">
        <f t="shared" si="28"/>
        <v>-1.130967144851901</v>
      </c>
      <c r="AJ71" s="50">
        <f t="shared" si="39"/>
        <v>17.517882549232514</v>
      </c>
      <c r="AL71" s="50" t="str">
        <f t="shared" si="40"/>
        <v>0.892113756909967-0.310236686486224i</v>
      </c>
      <c r="AM71" s="50" t="str">
        <f t="shared" si="41"/>
        <v>1.00000064286047+0.00271898786393848i</v>
      </c>
      <c r="AN71" s="50" t="str">
        <f t="shared" si="42"/>
        <v>-141.215927843491+48.6785006510803i</v>
      </c>
      <c r="AO71" s="50">
        <f t="shared" si="33"/>
        <v>149.37046127777498</v>
      </c>
      <c r="AP71" s="50">
        <f t="shared" si="34"/>
        <v>2.8096385449751025</v>
      </c>
      <c r="AQ71" s="50">
        <f t="shared" si="35"/>
        <v>160.9804305843509</v>
      </c>
      <c r="AR71" s="50">
        <f t="shared" si="36"/>
        <v>43.485294443238168</v>
      </c>
      <c r="AS71" s="50">
        <f t="shared" si="43"/>
        <v>61.003176992470685</v>
      </c>
      <c r="AT71" s="50">
        <f t="shared" si="44"/>
        <v>159.849463439499</v>
      </c>
    </row>
    <row r="72" spans="3:46">
      <c r="Y72" s="50">
        <v>70</v>
      </c>
      <c r="Z72" s="50">
        <f t="shared" si="29"/>
        <v>74.105072805100434</v>
      </c>
      <c r="AA72" s="50" t="str">
        <f t="shared" si="37"/>
        <v>465.615904636481i</v>
      </c>
      <c r="AB72" s="50">
        <f t="shared" si="27"/>
        <v>8.3333333333333339</v>
      </c>
      <c r="AD72" s="50" t="str">
        <f t="shared" si="30"/>
        <v>0.999560784952736-0.0209179630214019i</v>
      </c>
      <c r="AE72" s="50" t="str">
        <f t="shared" si="31"/>
        <v>1.00000000102275-0.0000668491410297141i</v>
      </c>
      <c r="AF72" s="50" t="str">
        <f t="shared" si="19"/>
        <v>7.51254981427942-0.157718719116263i</v>
      </c>
      <c r="AG72" s="50">
        <f t="shared" si="32"/>
        <v>7.5142052078972004</v>
      </c>
      <c r="AH72" s="50">
        <f t="shared" si="38"/>
        <v>-2.0990949499475119E-2</v>
      </c>
      <c r="AI72" s="50">
        <f t="shared" si="28"/>
        <v>-1.2026928142921722</v>
      </c>
      <c r="AJ72" s="50">
        <f t="shared" si="39"/>
        <v>17.51766102359835</v>
      </c>
      <c r="AL72" s="50" t="str">
        <f t="shared" si="40"/>
        <v>0.879690490169874-0.325323118875006i</v>
      </c>
      <c r="AM72" s="50" t="str">
        <f t="shared" si="41"/>
        <v>1.00000072701094+0.00289147458499831i</v>
      </c>
      <c r="AN72" s="50" t="str">
        <f t="shared" si="42"/>
        <v>-139.266634310878+51.0456812099579i</v>
      </c>
      <c r="AO72" s="50">
        <f t="shared" si="33"/>
        <v>148.32685866851111</v>
      </c>
      <c r="AP72" s="50">
        <f t="shared" si="34"/>
        <v>2.7902665516291898</v>
      </c>
      <c r="AQ72" s="50">
        <f t="shared" si="35"/>
        <v>159.87049712487459</v>
      </c>
      <c r="AR72" s="50">
        <f t="shared" si="36"/>
        <v>43.424395982855664</v>
      </c>
      <c r="AS72" s="50">
        <f t="shared" si="43"/>
        <v>60.942057006454014</v>
      </c>
      <c r="AT72" s="50">
        <f t="shared" si="44"/>
        <v>158.66780431058243</v>
      </c>
    </row>
    <row r="73" spans="3:46">
      <c r="Y73" s="50">
        <v>71</v>
      </c>
      <c r="Z73" s="50">
        <f t="shared" si="29"/>
        <v>78.806139242176371</v>
      </c>
      <c r="AA73" s="50" t="str">
        <f t="shared" si="37"/>
        <v>495.153576201991i</v>
      </c>
      <c r="AB73" s="50">
        <f t="shared" si="27"/>
        <v>8.3333333333333339</v>
      </c>
      <c r="AD73" s="50" t="str">
        <f t="shared" si="30"/>
        <v>0.999503320328086-0.0222436704765645i</v>
      </c>
      <c r="AE73" s="50" t="str">
        <f t="shared" si="31"/>
        <v>1.00000000115663-0.0000710899068212938i</v>
      </c>
      <c r="AF73" s="50" t="str">
        <f t="shared" si="19"/>
        <v>7.51211654408427-0.16771438093856i</v>
      </c>
      <c r="AG73" s="50">
        <f t="shared" si="32"/>
        <v>7.5139884938345638</v>
      </c>
      <c r="AH73" s="50">
        <f t="shared" si="38"/>
        <v>-2.2322140890893915E-2</v>
      </c>
      <c r="AI73" s="50">
        <f t="shared" si="28"/>
        <v>-1.2789644627446168</v>
      </c>
      <c r="AJ73" s="50">
        <f t="shared" si="39"/>
        <v>17.517410513860643</v>
      </c>
      <c r="AL73" s="50" t="str">
        <f t="shared" si="40"/>
        <v>0.866051459737264-0.340597018225671i</v>
      </c>
      <c r="AM73" s="50" t="str">
        <f t="shared" si="41"/>
        <v>1.00000082217671+0.00307490348837835i</v>
      </c>
      <c r="AN73" s="50" t="str">
        <f t="shared" si="42"/>
        <v>-137.126579333927+53.4422777645061i</v>
      </c>
      <c r="AO73" s="50">
        <f t="shared" si="33"/>
        <v>147.17260550959338</v>
      </c>
      <c r="AP73" s="50">
        <f t="shared" si="34"/>
        <v>2.7699713609904326</v>
      </c>
      <c r="AQ73" s="50">
        <f t="shared" si="35"/>
        <v>158.70766835686038</v>
      </c>
      <c r="AR73" s="50">
        <f t="shared" si="36"/>
        <v>43.356539571874684</v>
      </c>
      <c r="AS73" s="50">
        <f t="shared" si="43"/>
        <v>60.873950085735331</v>
      </c>
      <c r="AT73" s="50">
        <f t="shared" si="44"/>
        <v>157.42870389411576</v>
      </c>
    </row>
    <row r="74" spans="3:46">
      <c r="C74" s="14"/>
      <c r="Y74" s="50">
        <v>72</v>
      </c>
      <c r="Z74" s="50">
        <f t="shared" si="29"/>
        <v>83.805431223189501</v>
      </c>
      <c r="AA74" s="50" t="str">
        <f t="shared" si="37"/>
        <v>526.565054123394i</v>
      </c>
      <c r="AB74" s="50">
        <f t="shared" si="27"/>
        <v>8.3333333333333339</v>
      </c>
      <c r="AD74" s="50" t="str">
        <f t="shared" si="30"/>
        <v>0.99943834156794-0.0236532181352316i</v>
      </c>
      <c r="AE74" s="50" t="str">
        <f t="shared" si="31"/>
        <v>1.00000000130804-0.0000755996976861374i</v>
      </c>
      <c r="AF74" s="50" t="str">
        <f t="shared" si="19"/>
        <v>7.51162661901719-0.178342187018449i</v>
      </c>
      <c r="AG74" s="50">
        <f t="shared" si="32"/>
        <v>7.513743434480455</v>
      </c>
      <c r="AH74" s="50">
        <f t="shared" si="38"/>
        <v>-2.3737693245323616E-2</v>
      </c>
      <c r="AI74" s="50">
        <f t="shared" si="28"/>
        <v>-1.3600696383332453</v>
      </c>
      <c r="AJ74" s="50">
        <f t="shared" si="39"/>
        <v>17.517127229794237</v>
      </c>
      <c r="AL74" s="50" t="str">
        <f t="shared" si="40"/>
        <v>0.851127892343473-0.355962362081205i</v>
      </c>
      <c r="AM74" s="50" t="str">
        <f t="shared" si="41"/>
        <v>1.00000092979968+0.00326996872172227i</v>
      </c>
      <c r="AN74" s="50" t="str">
        <f t="shared" si="42"/>
        <v>-134.784971927311+55.8532238245935i</v>
      </c>
      <c r="AO74" s="50">
        <f t="shared" si="33"/>
        <v>145.89918186558194</v>
      </c>
      <c r="AP74" s="50">
        <f t="shared" si="34"/>
        <v>2.7487450129496094</v>
      </c>
      <c r="AQ74" s="50">
        <f t="shared" si="35"/>
        <v>157.49148819964543</v>
      </c>
      <c r="AR74" s="50">
        <f t="shared" si="36"/>
        <v>43.281057131596313</v>
      </c>
      <c r="AS74" s="50">
        <f t="shared" si="43"/>
        <v>60.798184361390554</v>
      </c>
      <c r="AT74" s="50">
        <f t="shared" si="44"/>
        <v>156.13141856131219</v>
      </c>
    </row>
    <row r="75" spans="3:46">
      <c r="C75" s="14"/>
      <c r="Y75" s="50">
        <v>73</v>
      </c>
      <c r="Z75" s="50">
        <f t="shared" si="29"/>
        <v>89.121867535237712</v>
      </c>
      <c r="AA75" s="50" t="str">
        <f t="shared" si="37"/>
        <v>559.969208645811i</v>
      </c>
      <c r="AB75" s="50">
        <f t="shared" si="27"/>
        <v>8.3333333333333339</v>
      </c>
      <c r="AD75" s="50" t="str">
        <f t="shared" si="30"/>
        <v>0.999364867297437-0.0251518720561561i</v>
      </c>
      <c r="AE75" s="50" t="str">
        <f t="shared" si="31"/>
        <v>1.00000000147926-0.0000803955799987757i</v>
      </c>
      <c r="AF75" s="50" t="str">
        <f t="shared" si="19"/>
        <v>7.5110726397349-0.189641842760901i</v>
      </c>
      <c r="AG75" s="50">
        <f t="shared" si="32"/>
        <v>7.5134663257314172</v>
      </c>
      <c r="AH75" s="50">
        <f t="shared" si="38"/>
        <v>-2.5242940633630005E-2</v>
      </c>
      <c r="AI75" s="50">
        <f t="shared" si="28"/>
        <v>-1.4463139608062914</v>
      </c>
      <c r="AJ75" s="50">
        <f t="shared" si="39"/>
        <v>17.516806886090976</v>
      </c>
      <c r="AL75" s="50" t="str">
        <f t="shared" si="40"/>
        <v>0.834858693990103-0.371308032581093i</v>
      </c>
      <c r="AM75" s="50" t="str">
        <f t="shared" si="41"/>
        <v>1.0000010515105+0.00347740846773119i</v>
      </c>
      <c r="AN75" s="50" t="str">
        <f t="shared" si="42"/>
        <v>-132.232226034471+58.2610843351992i</v>
      </c>
      <c r="AO75" s="50">
        <f t="shared" si="33"/>
        <v>144.49815068001607</v>
      </c>
      <c r="AP75" s="50">
        <f t="shared" si="34"/>
        <v>2.7265859606648277</v>
      </c>
      <c r="AQ75" s="50">
        <f t="shared" si="35"/>
        <v>156.22186802571773</v>
      </c>
      <c r="AR75" s="50">
        <f t="shared" si="36"/>
        <v>43.197245778584374</v>
      </c>
      <c r="AS75" s="50">
        <f t="shared" si="43"/>
        <v>60.71405266467535</v>
      </c>
      <c r="AT75" s="50">
        <f t="shared" si="44"/>
        <v>154.77555406491143</v>
      </c>
    </row>
    <row r="76" spans="3:46">
      <c r="C76" s="14"/>
      <c r="Y76" s="50">
        <v>74</v>
      </c>
      <c r="Z76" s="50">
        <f t="shared" si="29"/>
        <v>94.775567132582992</v>
      </c>
      <c r="AA76" s="50" t="str">
        <f t="shared" si="37"/>
        <v>595.492450887058i</v>
      </c>
      <c r="AB76" s="50">
        <f t="shared" si="27"/>
        <v>8.3333333333333339</v>
      </c>
      <c r="AD76" s="50" t="str">
        <f t="shared" si="30"/>
        <v>0.999281788299682-0.0267452217344672i</v>
      </c>
      <c r="AE76" s="50" t="str">
        <f t="shared" si="31"/>
        <v>1.00000000167289-0.0000854957027883385i</v>
      </c>
      <c r="AF76" s="50" t="str">
        <f t="shared" ref="AF76:AF139" si="45">IMPRODUCT(AB76,AC$2,AD76,AE76)</f>
        <v>7.51044624299442-0.201655492240577i</v>
      </c>
      <c r="AG76" s="50">
        <f t="shared" si="32"/>
        <v>7.5131529803711441</v>
      </c>
      <c r="AH76" s="50">
        <f t="shared" si="38"/>
        <v>-2.6843551945637839E-2</v>
      </c>
      <c r="AI76" s="50">
        <f t="shared" si="28"/>
        <v>-1.5380222336252376</v>
      </c>
      <c r="AJ76" s="50">
        <f t="shared" si="39"/>
        <v>17.51644463784832</v>
      </c>
      <c r="AL76" s="50" t="str">
        <f t="shared" si="40"/>
        <v>0.817193418361563-0.386507872297714i</v>
      </c>
      <c r="AM76" s="50" t="str">
        <f t="shared" si="41"/>
        <v>1.00000118915327+0.00369800773761746i</v>
      </c>
      <c r="AN76" s="50" t="str">
        <f t="shared" si="42"/>
        <v>-129.460426291376+60.6460644378157i</v>
      </c>
      <c r="AO76" s="50">
        <f t="shared" si="33"/>
        <v>142.9613482985541</v>
      </c>
      <c r="AP76" s="50">
        <f t="shared" si="34"/>
        <v>2.7035000028312752</v>
      </c>
      <c r="AQ76" s="50">
        <f t="shared" si="35"/>
        <v>154.89914007583818</v>
      </c>
      <c r="AR76" s="50">
        <f t="shared" si="36"/>
        <v>43.104372708790699</v>
      </c>
      <c r="AS76" s="50">
        <f t="shared" si="43"/>
        <v>60.620817346639015</v>
      </c>
      <c r="AT76" s="50">
        <f t="shared" si="44"/>
        <v>153.36111784221293</v>
      </c>
    </row>
    <row r="77" spans="3:46">
      <c r="C77" s="14"/>
      <c r="Y77" s="50">
        <v>75</v>
      </c>
      <c r="Z77" s="50">
        <f t="shared" si="29"/>
        <v>100.78792527267464</v>
      </c>
      <c r="AA77" s="50" t="str">
        <f t="shared" si="37"/>
        <v>633.269211214383i</v>
      </c>
      <c r="AB77" s="50">
        <f t="shared" si="27"/>
        <v>8.3333333333333339</v>
      </c>
      <c r="AD77" s="50" t="str">
        <f t="shared" si="30"/>
        <v>0.999187850953748-0.0284391984743017i</v>
      </c>
      <c r="AE77" s="50" t="str">
        <f t="shared" si="31"/>
        <v>1.00000000189188-0.0000909193664199363i</v>
      </c>
      <c r="AF77" s="50" t="str">
        <f t="shared" si="45"/>
        <v>7.50973797677933-0.214427856729383i</v>
      </c>
      <c r="AG77" s="50">
        <f t="shared" si="32"/>
        <v>7.512798665319286</v>
      </c>
      <c r="AH77" s="50">
        <f t="shared" si="38"/>
        <v>-2.8545551410080611E-2</v>
      </c>
      <c r="AI77" s="50">
        <f t="shared" si="28"/>
        <v>-1.635539619671335</v>
      </c>
      <c r="AJ77" s="50">
        <f t="shared" si="39"/>
        <v>17.51603500769501</v>
      </c>
      <c r="AL77" s="50" t="str">
        <f t="shared" si="40"/>
        <v>0.798095478514807-0.401421331880891i</v>
      </c>
      <c r="AM77" s="50" t="str">
        <f t="shared" si="41"/>
        <v>1.00000134481349+0.00393260134176168i</v>
      </c>
      <c r="AN77" s="50" t="str">
        <f t="shared" si="42"/>
        <v>-126.463831962082+62.9861110905252i</v>
      </c>
      <c r="AO77" s="50">
        <f t="shared" si="33"/>
        <v>141.28110625572583</v>
      </c>
      <c r="AP77" s="50">
        <f t="shared" si="34"/>
        <v>2.6795011951056287</v>
      </c>
      <c r="AQ77" s="50">
        <f t="shared" si="35"/>
        <v>153.52410967981268</v>
      </c>
      <c r="AR77" s="50">
        <f t="shared" si="36"/>
        <v>43.001681736968322</v>
      </c>
      <c r="AS77" s="50">
        <f t="shared" si="43"/>
        <v>60.517716744663332</v>
      </c>
      <c r="AT77" s="50">
        <f t="shared" si="44"/>
        <v>151.88857006014135</v>
      </c>
    </row>
    <row r="78" spans="3:46">
      <c r="Y78" s="50">
        <v>76</v>
      </c>
      <c r="Z78" s="50">
        <f t="shared" si="29"/>
        <v>107.18169448207877</v>
      </c>
      <c r="AA78" s="50" t="str">
        <f t="shared" si="37"/>
        <v>673.442447968409i</v>
      </c>
      <c r="AB78" s="50">
        <f t="shared" si="27"/>
        <v>8.3333333333333339</v>
      </c>
      <c r="AD78" s="50" t="str">
        <f t="shared" si="30"/>
        <v>0.999081638552674-0.0302400944953608i</v>
      </c>
      <c r="AE78" s="50" t="str">
        <f t="shared" si="31"/>
        <v>1.00000000213952-0.0000966870956330618i</v>
      </c>
      <c r="AF78" s="50" t="str">
        <f t="shared" si="45"/>
        <v>7.50893715944126-0.228006378757773i</v>
      </c>
      <c r="AG78" s="50">
        <f t="shared" si="32"/>
        <v>7.5123980308016174</v>
      </c>
      <c r="AH78" s="50">
        <f t="shared" si="38"/>
        <v>-3.0355340270976208E-2</v>
      </c>
      <c r="AI78" s="50">
        <f t="shared" si="28"/>
        <v>-1.7392328832104413</v>
      </c>
      <c r="AJ78" s="50">
        <f t="shared" si="39"/>
        <v>17.515571803481865</v>
      </c>
      <c r="AL78" s="50" t="str">
        <f t="shared" si="40"/>
        <v>0.777545484887292-0.415894823024617i</v>
      </c>
      <c r="AM78" s="50" t="str">
        <f t="shared" si="41"/>
        <v>1.00000152084963+0.00418207704881328i</v>
      </c>
      <c r="AN78" s="50" t="str">
        <f t="shared" si="42"/>
        <v>-123.239400694473+65.2571253578524i</v>
      </c>
      <c r="AO78" s="50">
        <f t="shared" si="33"/>
        <v>139.4505012307354</v>
      </c>
      <c r="AP78" s="50">
        <f t="shared" si="34"/>
        <v>2.6546127007342575</v>
      </c>
      <c r="AQ78" s="50">
        <f t="shared" si="35"/>
        <v>152.09810399389801</v>
      </c>
      <c r="AR78" s="50">
        <f t="shared" si="36"/>
        <v>42.888401592027215</v>
      </c>
      <c r="AS78" s="50">
        <f t="shared" si="43"/>
        <v>60.403973395509084</v>
      </c>
      <c r="AT78" s="50">
        <f t="shared" si="44"/>
        <v>150.35887111068757</v>
      </c>
    </row>
    <row r="79" spans="3:46">
      <c r="Y79" s="50">
        <v>77</v>
      </c>
      <c r="Z79" s="50">
        <f t="shared" si="29"/>
        <v>113.98107065871142</v>
      </c>
      <c r="AA79" s="50" t="str">
        <f t="shared" si="37"/>
        <v>716.164188459414i</v>
      </c>
      <c r="AB79" s="50">
        <f t="shared" si="27"/>
        <v>8.3333333333333339</v>
      </c>
      <c r="AD79" s="50" t="str">
        <f t="shared" si="30"/>
        <v>0.998961550237219-0.0321545827336287i</v>
      </c>
      <c r="AE79" s="50" t="str">
        <f t="shared" si="31"/>
        <v>1.00000000241959-0.000102820717213414i</v>
      </c>
      <c r="AF79" s="50" t="str">
        <f t="shared" si="45"/>
        <v>7.50803172086598-0.242441371410055i</v>
      </c>
      <c r="AG79" s="50">
        <f t="shared" si="32"/>
        <v>7.5119450304232762</v>
      </c>
      <c r="AH79" s="50">
        <f t="shared" si="38"/>
        <v>-3.2279719664573527E-2</v>
      </c>
      <c r="AI79" s="50">
        <f t="shared" si="28"/>
        <v>-1.8494917006455125</v>
      </c>
      <c r="AJ79" s="50">
        <f t="shared" si="39"/>
        <v>17.515048025333638</v>
      </c>
      <c r="AL79" s="50" t="str">
        <f t="shared" si="40"/>
        <v>0.755544549534857-0.429763869122367i</v>
      </c>
      <c r="AM79" s="50" t="str">
        <f t="shared" si="41"/>
        <v>1.00000171992891+0.00444737894518715i</v>
      </c>
      <c r="AN79" s="50" t="str">
        <f t="shared" si="42"/>
        <v>-119.787306977251+67.4332998633114i</v>
      </c>
      <c r="AO79" s="50">
        <f t="shared" si="33"/>
        <v>137.46362734671831</v>
      </c>
      <c r="AP79" s="50">
        <f t="shared" si="34"/>
        <v>2.6288675340265644</v>
      </c>
      <c r="AQ79" s="50">
        <f t="shared" si="35"/>
        <v>150.62301459868647</v>
      </c>
      <c r="AR79" s="50">
        <f t="shared" si="36"/>
        <v>42.763755994993311</v>
      </c>
      <c r="AS79" s="50">
        <f t="shared" si="43"/>
        <v>60.278804020326945</v>
      </c>
      <c r="AT79" s="50">
        <f t="shared" si="44"/>
        <v>148.77352289804097</v>
      </c>
    </row>
    <row r="80" spans="3:46">
      <c r="Y80" s="50">
        <v>78</v>
      </c>
      <c r="Z80" s="50">
        <f t="shared" si="29"/>
        <v>121.21178463621371</v>
      </c>
      <c r="AA80" s="50" t="str">
        <f t="shared" si="37"/>
        <v>761.596104283274i</v>
      </c>
      <c r="AB80" s="50">
        <f t="shared" si="27"/>
        <v>8.3333333333333339</v>
      </c>
      <c r="AD80" s="50" t="str">
        <f t="shared" si="30"/>
        <v>0.998825777250264-0.0341897372768826i</v>
      </c>
      <c r="AE80" s="50" t="str">
        <f t="shared" si="31"/>
        <v>1.00000000273631-0.000109343442592088i</v>
      </c>
      <c r="AF80" s="50" t="str">
        <f t="shared" si="45"/>
        <v>7.50700802343617-0.257786172405977i</v>
      </c>
      <c r="AG80" s="50">
        <f t="shared" si="32"/>
        <v>7.5114328309996061</v>
      </c>
      <c r="AH80" s="50">
        <f t="shared" si="38"/>
        <v>-3.4325914737974091E-2</v>
      </c>
      <c r="AI80" s="50">
        <f t="shared" si="28"/>
        <v>-1.9667300424118266</v>
      </c>
      <c r="AJ80" s="50">
        <f t="shared" si="39"/>
        <v>17.514455760703214</v>
      </c>
      <c r="AL80" s="50" t="str">
        <f t="shared" si="40"/>
        <v>0.732117355729059-0.44285610887663i</v>
      </c>
      <c r="AM80" s="50" t="str">
        <f t="shared" si="41"/>
        <v>1.00000194506767+0.00472951100766692i</v>
      </c>
      <c r="AN80" s="50" t="str">
        <f t="shared" si="42"/>
        <v>-116.111423780252+69.4875900761834i</v>
      </c>
      <c r="AO80" s="50">
        <f t="shared" si="33"/>
        <v>135.31588194618166</v>
      </c>
      <c r="AP80" s="50">
        <f t="shared" si="34"/>
        <v>2.6023091456897771</v>
      </c>
      <c r="AQ80" s="50">
        <f t="shared" si="35"/>
        <v>149.1013310363191</v>
      </c>
      <c r="AR80" s="50">
        <f t="shared" si="36"/>
        <v>42.626975449587107</v>
      </c>
      <c r="AS80" s="50">
        <f t="shared" si="43"/>
        <v>60.141431210290321</v>
      </c>
      <c r="AT80" s="50">
        <f t="shared" si="44"/>
        <v>147.13460099390727</v>
      </c>
    </row>
    <row r="81" spans="25:46">
      <c r="Y81" s="50">
        <v>79</v>
      </c>
      <c r="Z81" s="50">
        <f t="shared" si="29"/>
        <v>128.90119955697148</v>
      </c>
      <c r="AA81" s="50" t="str">
        <f t="shared" si="37"/>
        <v>809.910123134187i</v>
      </c>
      <c r="AB81" s="50">
        <f t="shared" si="27"/>
        <v>8.3333333333333339</v>
      </c>
      <c r="AD81" s="50" t="str">
        <f t="shared" si="30"/>
        <v>0.998672276182777-0.0363530543514506i</v>
      </c>
      <c r="AE81" s="50" t="str">
        <f t="shared" si="31"/>
        <v>1.00000000309449-0.000116279955684716i</v>
      </c>
      <c r="AF81" s="50" t="str">
        <f t="shared" si="45"/>
        <v>7.50585066031273-0.274097302338813i</v>
      </c>
      <c r="AG81" s="50">
        <f t="shared" si="32"/>
        <v>7.5108537108684557</v>
      </c>
      <c r="AH81" s="50">
        <f t="shared" si="38"/>
        <v>-3.6501600046148532E-2</v>
      </c>
      <c r="AI81" s="50">
        <f t="shared" si="28"/>
        <v>-2.0913876281188415</v>
      </c>
      <c r="AJ81" s="50">
        <f t="shared" si="39"/>
        <v>17.513786065908775</v>
      </c>
      <c r="AL81" s="50" t="str">
        <f t="shared" si="40"/>
        <v>0.707314759637746-0.454995154299849i</v>
      </c>
      <c r="AM81" s="50" t="str">
        <f t="shared" si="41"/>
        <v>1.00000219967709+0.0050295409026313i</v>
      </c>
      <c r="AN81" s="50" t="str">
        <f t="shared" si="42"/>
        <v>-112.2197307755+71.3923196580404i</v>
      </c>
      <c r="AO81" s="50">
        <f t="shared" si="33"/>
        <v>133.0042528699046</v>
      </c>
      <c r="AP81" s="50">
        <f t="shared" si="34"/>
        <v>2.5749917972142224</v>
      </c>
      <c r="AQ81" s="50">
        <f t="shared" si="35"/>
        <v>147.53616226118169</v>
      </c>
      <c r="AR81" s="50">
        <f t="shared" si="36"/>
        <v>42.477310558951061</v>
      </c>
      <c r="AS81" s="50">
        <f t="shared" si="43"/>
        <v>59.991096624859836</v>
      </c>
      <c r="AT81" s="50">
        <f t="shared" si="44"/>
        <v>145.44477463306285</v>
      </c>
    </row>
    <row r="82" spans="25:46">
      <c r="Y82" s="50">
        <v>80</v>
      </c>
      <c r="Z82" s="50">
        <f t="shared" si="29"/>
        <v>137.07841442227294</v>
      </c>
      <c r="AA82" s="50" t="str">
        <f t="shared" si="37"/>
        <v>861.2890794295i</v>
      </c>
      <c r="AB82" s="50">
        <f t="shared" si="27"/>
        <v>8.3333333333333339</v>
      </c>
      <c r="AD82" s="50" t="str">
        <f t="shared" si="30"/>
        <v>0.99849873884515-0.0386524737470414i</v>
      </c>
      <c r="AE82" s="50" t="str">
        <f t="shared" si="31"/>
        <v>1.00000000349956-0.000123656506302974i</v>
      </c>
      <c r="AF82" s="50" t="str">
        <f t="shared" si="45"/>
        <v>7.50454222827122-0.291434626216537i</v>
      </c>
      <c r="AG82" s="50">
        <f t="shared" si="32"/>
        <v>7.5101989452519797</v>
      </c>
      <c r="AH82" s="50">
        <f t="shared" si="38"/>
        <v>-3.8814926258027786E-2</v>
      </c>
      <c r="AI82" s="50">
        <f t="shared" si="28"/>
        <v>-2.2239314566965094</v>
      </c>
      <c r="AJ82" s="50">
        <f t="shared" si="39"/>
        <v>17.513028832442213</v>
      </c>
      <c r="AL82" s="50" t="str">
        <f t="shared" si="40"/>
        <v>0.68121567371993-0.466005235591009i</v>
      </c>
      <c r="AM82" s="50" t="str">
        <f t="shared" si="41"/>
        <v>1.00000248761489+0.00534860402627721i</v>
      </c>
      <c r="AN82" s="50" t="str">
        <f t="shared" si="42"/>
        <v>-108.124609854437+73.1199092753403i</v>
      </c>
      <c r="AO82" s="50">
        <f t="shared" si="33"/>
        <v>130.52759244162979</v>
      </c>
      <c r="AP82" s="50">
        <f t="shared" si="34"/>
        <v>2.5469806734623468</v>
      </c>
      <c r="AQ82" s="50">
        <f t="shared" si="35"/>
        <v>145.93124309078055</v>
      </c>
      <c r="AR82" s="50">
        <f t="shared" si="36"/>
        <v>42.314046552026056</v>
      </c>
      <c r="AS82" s="50">
        <f t="shared" si="43"/>
        <v>59.827075384468273</v>
      </c>
      <c r="AT82" s="50">
        <f t="shared" si="44"/>
        <v>143.70731163408405</v>
      </c>
    </row>
    <row r="83" spans="25:46">
      <c r="Y83" s="50">
        <v>81</v>
      </c>
      <c r="Z83" s="50">
        <f t="shared" si="29"/>
        <v>145.77437421146283</v>
      </c>
      <c r="AA83" s="50" t="str">
        <f t="shared" si="37"/>
        <v>915.927406208762i</v>
      </c>
      <c r="AB83" s="50">
        <f t="shared" si="27"/>
        <v>8.3333333333333339</v>
      </c>
      <c r="AD83" s="50" t="str">
        <f t="shared" si="30"/>
        <v>0.998302558357393-0.0410964005302781i</v>
      </c>
      <c r="AE83" s="50" t="str">
        <f t="shared" si="31"/>
        <v>1.00000000395765-0.000131501009491969i</v>
      </c>
      <c r="AF83" s="50" t="str">
        <f t="shared" si="45"/>
        <v>7.50306307202958-0.309861517179959i</v>
      </c>
      <c r="AG83" s="50">
        <f t="shared" si="32"/>
        <v>7.5094586770740674</v>
      </c>
      <c r="AH83" s="50">
        <f t="shared" si="38"/>
        <v>-4.1274548194283736E-2</v>
      </c>
      <c r="AI83" s="50">
        <f t="shared" si="28"/>
        <v>-2.3648574128417712</v>
      </c>
      <c r="AJ83" s="50">
        <f t="shared" si="39"/>
        <v>17.512172636134302</v>
      </c>
      <c r="AL83" s="50" t="str">
        <f t="shared" si="40"/>
        <v>0.653927986541834-0.475716485902241i</v>
      </c>
      <c r="AM83" s="50" t="str">
        <f t="shared" si="41"/>
        <v>1.00000281324375+0.0056879078011238i</v>
      </c>
      <c r="AN83" s="50" t="str">
        <f t="shared" si="42"/>
        <v>-103.842989453197+74.6437058150625i</v>
      </c>
      <c r="AO83" s="50">
        <f t="shared" si="33"/>
        <v>127.88686123438319</v>
      </c>
      <c r="AP83" s="50">
        <f t="shared" si="34"/>
        <v>2.5183516891754456</v>
      </c>
      <c r="AQ83" s="50">
        <f t="shared" si="35"/>
        <v>144.29092311939476</v>
      </c>
      <c r="AR83" s="50">
        <f t="shared" si="36"/>
        <v>42.136518569555719</v>
      </c>
      <c r="AS83" s="50">
        <f t="shared" si="43"/>
        <v>59.648691205690021</v>
      </c>
      <c r="AT83" s="50">
        <f t="shared" si="44"/>
        <v>141.926065706553</v>
      </c>
    </row>
    <row r="84" spans="25:46">
      <c r="Y84" s="50">
        <v>82</v>
      </c>
      <c r="Z84" s="50">
        <f t="shared" si="29"/>
        <v>155.02198698682062</v>
      </c>
      <c r="AA84" s="50" t="str">
        <f t="shared" si="37"/>
        <v>974.031870925376i</v>
      </c>
      <c r="AB84" s="50">
        <f t="shared" si="27"/>
        <v>8.3333333333333339</v>
      </c>
      <c r="AD84" s="50" t="str">
        <f t="shared" si="30"/>
        <v>0.998080791008113-0.0436937268535773i</v>
      </c>
      <c r="AE84" s="50" t="str">
        <f t="shared" si="31"/>
        <v>1.00000000447571-0.000139843151169439i</v>
      </c>
      <c r="AF84" s="50" t="str">
        <f t="shared" si="45"/>
        <v>7.50139099667373-0.329445020939941i</v>
      </c>
      <c r="AG84" s="50">
        <f t="shared" si="32"/>
        <v>7.5086217714571175</v>
      </c>
      <c r="AH84" s="50">
        <f t="shared" si="38"/>
        <v>-4.3889654208881246E-2</v>
      </c>
      <c r="AI84" s="50">
        <f t="shared" si="28"/>
        <v>-2.5146919504574856</v>
      </c>
      <c r="AJ84" s="50">
        <f t="shared" si="39"/>
        <v>17.511204567031367</v>
      </c>
      <c r="AL84" s="50" t="str">
        <f t="shared" si="40"/>
        <v>0.625588306357241-0.483970636822442i</v>
      </c>
      <c r="AM84" s="50" t="str">
        <f t="shared" si="41"/>
        <v>1.00000318149742+0.00604873624505145i</v>
      </c>
      <c r="AN84" s="50" t="str">
        <f t="shared" si="42"/>
        <v>-99.3963043186406+75.9388760446188i</v>
      </c>
      <c r="AO84" s="50">
        <f t="shared" si="33"/>
        <v>125.0853237079546</v>
      </c>
      <c r="AP84" s="50">
        <f t="shared" si="34"/>
        <v>2.4891909566919863</v>
      </c>
      <c r="AQ84" s="50">
        <f t="shared" si="35"/>
        <v>142.62013622058248</v>
      </c>
      <c r="AR84" s="50">
        <f t="shared" si="36"/>
        <v>41.944127136065489</v>
      </c>
      <c r="AS84" s="50">
        <f t="shared" si="43"/>
        <v>59.45533170309686</v>
      </c>
      <c r="AT84" s="50">
        <f t="shared" si="44"/>
        <v>140.10544427012499</v>
      </c>
    </row>
    <row r="85" spans="25:46">
      <c r="Y85" s="50">
        <v>83</v>
      </c>
      <c r="Z85" s="50">
        <f t="shared" si="29"/>
        <v>164.85624842731968</v>
      </c>
      <c r="AA85" s="50" t="str">
        <f t="shared" si="37"/>
        <v>1035.82235791528i</v>
      </c>
      <c r="AB85" s="50">
        <f t="shared" si="27"/>
        <v>8.3333333333333339</v>
      </c>
      <c r="AD85" s="50" t="str">
        <f t="shared" si="30"/>
        <v>0.997830113385581-0.0464538536127175i</v>
      </c>
      <c r="AE85" s="50" t="str">
        <f t="shared" si="31"/>
        <v>1.00000000506158-0.000148714500466553i</v>
      </c>
      <c r="AF85" s="50" t="str">
        <f t="shared" si="45"/>
        <v>7.49950094443532-0.350256019073955i</v>
      </c>
      <c r="AG85" s="50">
        <f t="shared" si="32"/>
        <v>7.5076756519234218</v>
      </c>
      <c r="AH85" s="50">
        <f t="shared" si="38"/>
        <v>-4.6669996912957909E-2</v>
      </c>
      <c r="AI85" s="50">
        <f t="shared" si="28"/>
        <v>-2.6739938530010687</v>
      </c>
      <c r="AJ85" s="50">
        <f t="shared" si="39"/>
        <v>17.51011003758336</v>
      </c>
      <c r="AL85" s="50" t="str">
        <f t="shared" si="40"/>
        <v>0.596360378359987-0.490626820997711i</v>
      </c>
      <c r="AM85" s="50" t="str">
        <f t="shared" si="41"/>
        <v>1.00000359795549+0.00643245483015881i</v>
      </c>
      <c r="AN85" s="50" t="str">
        <f t="shared" si="42"/>
        <v>-94.8102471646954+76.9833170822786i</v>
      </c>
      <c r="AO85" s="50">
        <f t="shared" si="33"/>
        <v>122.12867835369907</v>
      </c>
      <c r="AP85" s="50">
        <f t="shared" si="34"/>
        <v>2.4595938986263421</v>
      </c>
      <c r="AQ85" s="50">
        <f t="shared" si="35"/>
        <v>140.92434970741746</v>
      </c>
      <c r="AR85" s="50">
        <f t="shared" si="36"/>
        <v>41.736353145944008</v>
      </c>
      <c r="AS85" s="50">
        <f t="shared" si="43"/>
        <v>59.246463183527368</v>
      </c>
      <c r="AT85" s="50">
        <f t="shared" si="44"/>
        <v>138.2503558544164</v>
      </c>
    </row>
    <row r="86" spans="25:46">
      <c r="Y86" s="50">
        <v>84</v>
      </c>
      <c r="Z86" s="50">
        <f t="shared" si="29"/>
        <v>175.3143742625403</v>
      </c>
      <c r="AA86" s="50" t="str">
        <f t="shared" si="37"/>
        <v>1101.53270050378i</v>
      </c>
      <c r="AB86" s="50">
        <f t="shared" si="27"/>
        <v>8.3333333333333339</v>
      </c>
      <c r="AD86" s="50" t="str">
        <f t="shared" si="30"/>
        <v>0.997546774234847-0.0493867116421188i</v>
      </c>
      <c r="AE86" s="50" t="str">
        <f t="shared" si="31"/>
        <v>1.00000000572414-0.000158148629195455i</v>
      </c>
      <c r="AF86" s="50" t="str">
        <f t="shared" si="45"/>
        <v>7.49736463170554-0.372369388837321i</v>
      </c>
      <c r="AG86" s="50">
        <f t="shared" si="32"/>
        <v>7.5066061161148063</v>
      </c>
      <c r="AH86" s="50">
        <f t="shared" si="38"/>
        <v>-4.9625925222441074E-2</v>
      </c>
      <c r="AI86" s="50">
        <f t="shared" si="28"/>
        <v>-2.8433560696776947</v>
      </c>
      <c r="AJ86" s="50">
        <f t="shared" si="39"/>
        <v>17.508872566466614</v>
      </c>
      <c r="AL86" s="50" t="str">
        <f t="shared" si="40"/>
        <v>0.566432115974648-0.49556712357372i</v>
      </c>
      <c r="AM86" s="50" t="str">
        <f t="shared" si="41"/>
        <v>1.00000406892791+0.00684051564981762i</v>
      </c>
      <c r="AN86" s="50" t="str">
        <f t="shared" si="42"/>
        <v>-90.1143028620278+77.7585274561079i</v>
      </c>
      <c r="AO86" s="50">
        <f t="shared" si="33"/>
        <v>119.02510731963889</v>
      </c>
      <c r="AP86" s="50">
        <f t="shared" si="34"/>
        <v>2.4296640097446156</v>
      </c>
      <c r="AQ86" s="50">
        <f t="shared" si="35"/>
        <v>139.20949339319898</v>
      </c>
      <c r="AR86" s="50">
        <f t="shared" si="36"/>
        <v>41.512771634614374</v>
      </c>
      <c r="AS86" s="50">
        <f t="shared" si="43"/>
        <v>59.021644201080989</v>
      </c>
      <c r="AT86" s="50">
        <f t="shared" si="44"/>
        <v>136.36613732352129</v>
      </c>
    </row>
    <row r="87" spans="25:46">
      <c r="Y87" s="50">
        <v>85</v>
      </c>
      <c r="Z87" s="50">
        <f t="shared" si="29"/>
        <v>186.43594110790573</v>
      </c>
      <c r="AA87" s="50" t="str">
        <f t="shared" si="37"/>
        <v>1171.41156589939i</v>
      </c>
      <c r="AB87" s="50">
        <f t="shared" si="27"/>
        <v>8.3333333333333339</v>
      </c>
      <c r="AD87" s="50" t="str">
        <f t="shared" si="30"/>
        <v>0.99722654044318-0.0525027820594736i</v>
      </c>
      <c r="AE87" s="50" t="str">
        <f t="shared" si="31"/>
        <v>1.00000000647343-0.000168181238895683i</v>
      </c>
      <c r="AF87" s="50" t="str">
        <f t="shared" si="45"/>
        <v>7.49495014177753-0.395864156560968i</v>
      </c>
      <c r="AG87" s="50">
        <f t="shared" si="32"/>
        <v>7.5053971286122314</v>
      </c>
      <c r="AH87" s="50">
        <f t="shared" si="38"/>
        <v>-5.2768417689303265E-2</v>
      </c>
      <c r="AI87" s="50">
        <f t="shared" si="28"/>
        <v>-3.0234076251805528</v>
      </c>
      <c r="AJ87" s="50">
        <f t="shared" si="39"/>
        <v>17.507473535055194</v>
      </c>
      <c r="AL87" s="50" t="str">
        <f t="shared" si="40"/>
        <v>0.536011297716802-0.498701500335373i</v>
      </c>
      <c r="AM87" s="50" t="str">
        <f t="shared" si="41"/>
        <v>1.0000046015506+0.00727446291346803i</v>
      </c>
      <c r="AN87" s="50" t="str">
        <f t="shared" si="42"/>
        <v>-85.3410732466673+78.2503787935204i</v>
      </c>
      <c r="AO87" s="50">
        <f t="shared" si="33"/>
        <v>115.7852346554709</v>
      </c>
      <c r="AP87" s="50">
        <f t="shared" si="34"/>
        <v>2.3995112952299831</v>
      </c>
      <c r="AQ87" s="50">
        <f t="shared" si="35"/>
        <v>137.48187011064769</v>
      </c>
      <c r="AR87" s="50">
        <f t="shared" si="36"/>
        <v>41.273063602939246</v>
      </c>
      <c r="AS87" s="50">
        <f t="shared" si="43"/>
        <v>58.780537137994443</v>
      </c>
      <c r="AT87" s="50">
        <f t="shared" si="44"/>
        <v>134.45846248546715</v>
      </c>
    </row>
    <row r="88" spans="25:46">
      <c r="Y88" s="50">
        <v>86</v>
      </c>
      <c r="Z88" s="50">
        <f t="shared" si="29"/>
        <v>198.26303623420247</v>
      </c>
      <c r="AA88" s="50" t="str">
        <f t="shared" si="37"/>
        <v>1245.72339622355i</v>
      </c>
      <c r="AB88" s="50">
        <f t="shared" si="27"/>
        <v>8.3333333333333339</v>
      </c>
      <c r="AD88" s="50" t="str">
        <f t="shared" si="30"/>
        <v>0.99686463650311-0.0558131152786222i</v>
      </c>
      <c r="AE88" s="50" t="str">
        <f t="shared" si="31"/>
        <v>1.00000000732081-0.000178850295940284i</v>
      </c>
      <c r="AF88" s="50" t="str">
        <f t="shared" si="45"/>
        <v>7.49222146841154-0.420823641008318i</v>
      </c>
      <c r="AG88" s="50">
        <f t="shared" si="32"/>
        <v>7.5040305881944711</v>
      </c>
      <c r="AH88" s="50">
        <f t="shared" si="38"/>
        <v>-5.6109117049621217E-2</v>
      </c>
      <c r="AI88" s="50">
        <f t="shared" si="28"/>
        <v>-3.2148155991488254</v>
      </c>
      <c r="AJ88" s="50">
        <f t="shared" si="39"/>
        <v>17.505891913222385</v>
      </c>
      <c r="AL88" s="50" t="str">
        <f t="shared" si="40"/>
        <v>0.505320100972308-0.499971695724512i</v>
      </c>
      <c r="AM88" s="50" t="str">
        <f t="shared" si="41"/>
        <v>1.00000520389357+0.00773593878993778i</v>
      </c>
      <c r="AN88" s="50" t="str">
        <f t="shared" si="42"/>
        <v>-80.5254194334567+78.4497305850522i</v>
      </c>
      <c r="AO88" s="50">
        <f t="shared" si="33"/>
        <v>112.42198807974088</v>
      </c>
      <c r="AP88" s="50">
        <f t="shared" si="34"/>
        <v>2.3692504357773192</v>
      </c>
      <c r="AQ88" s="50">
        <f t="shared" si="35"/>
        <v>135.7480505795715</v>
      </c>
      <c r="AR88" s="50">
        <f t="shared" si="36"/>
        <v>41.017025222487717</v>
      </c>
      <c r="AS88" s="50">
        <f t="shared" si="43"/>
        <v>58.522917135710102</v>
      </c>
      <c r="AT88" s="50">
        <f t="shared" si="44"/>
        <v>132.53323498042266</v>
      </c>
    </row>
    <row r="89" spans="25:46">
      <c r="Y89" s="50">
        <v>87</v>
      </c>
      <c r="Z89" s="50">
        <f t="shared" si="29"/>
        <v>210.84041683815525</v>
      </c>
      <c r="AA89" s="50" t="str">
        <f t="shared" si="37"/>
        <v>1324.74940923712i</v>
      </c>
      <c r="AB89" s="50">
        <f t="shared" si="27"/>
        <v>8.3333333333333339</v>
      </c>
      <c r="AD89" s="50" t="str">
        <f t="shared" si="30"/>
        <v>0.996455676749045-0.0593293480987339i</v>
      </c>
      <c r="AE89" s="50" t="str">
        <f t="shared" si="31"/>
        <v>1.0000000082791-0.000190196175212902i</v>
      </c>
      <c r="AF89" s="50" t="str">
        <f t="shared" si="45"/>
        <v>7.48913800491421-0.4473355822282i</v>
      </c>
      <c r="AG89" s="50">
        <f t="shared" si="32"/>
        <v>7.5024860666167079</v>
      </c>
      <c r="AH89" s="50">
        <f t="shared" si="38"/>
        <v>-5.966036588857683E-2</v>
      </c>
      <c r="AI89" s="50">
        <f t="shared" si="28"/>
        <v>-3.4182871696217156</v>
      </c>
      <c r="AJ89" s="50">
        <f t="shared" si="39"/>
        <v>17.504103950789261</v>
      </c>
      <c r="AL89" s="50" t="str">
        <f t="shared" si="40"/>
        <v>0.474588757106682-0.499353851226379i</v>
      </c>
      <c r="AM89" s="50" t="str">
        <f t="shared" si="41"/>
        <v>1.0000058850832+0.00822668962138185i</v>
      </c>
      <c r="AN89" s="50" t="str">
        <f t="shared" si="42"/>
        <v>-75.7034662603244+78.3528394582875i</v>
      </c>
      <c r="AO89" s="50">
        <f t="shared" si="33"/>
        <v>108.95036601592604</v>
      </c>
      <c r="AP89" s="50">
        <f t="shared" si="34"/>
        <v>2.3389987509698571</v>
      </c>
      <c r="AQ89" s="50">
        <f t="shared" si="35"/>
        <v>134.01475671694388</v>
      </c>
      <c r="AR89" s="50">
        <f t="shared" si="36"/>
        <v>40.744573871715239</v>
      </c>
      <c r="AS89" s="50">
        <f t="shared" si="43"/>
        <v>58.248677822504504</v>
      </c>
      <c r="AT89" s="50">
        <f t="shared" si="44"/>
        <v>130.59646954732216</v>
      </c>
    </row>
    <row r="90" spans="25:46">
      <c r="Y90" s="50">
        <v>88</v>
      </c>
      <c r="Z90" s="50">
        <f t="shared" si="29"/>
        <v>224.21567941678887</v>
      </c>
      <c r="AA90" s="50" t="str">
        <f t="shared" si="37"/>
        <v>1408.78866255086i</v>
      </c>
      <c r="AB90" s="50">
        <f t="shared" si="27"/>
        <v>8.3333333333333339</v>
      </c>
      <c r="AD90" s="50" t="str">
        <f t="shared" si="30"/>
        <v>0.995993589611737-0.0630637181459544i</v>
      </c>
      <c r="AE90" s="50" t="str">
        <f t="shared" si="31"/>
        <v>1.00000000936283-0.000202261812899644i</v>
      </c>
      <c r="AF90" s="50" t="str">
        <f t="shared" si="45"/>
        <v>7.48565397303488-0.475492250446267i</v>
      </c>
      <c r="AG90" s="50">
        <f t="shared" si="32"/>
        <v>7.5007405157255871</v>
      </c>
      <c r="AH90" s="50">
        <f t="shared" si="38"/>
        <v>-6.3435243282068621E-2</v>
      </c>
      <c r="AI90" s="50">
        <f t="shared" si="28"/>
        <v>-3.6345717124481403</v>
      </c>
      <c r="AJ90" s="50">
        <f t="shared" si="39"/>
        <v>17.50208283054781</v>
      </c>
      <c r="AL90" s="50" t="str">
        <f t="shared" si="40"/>
        <v>0.444048702444146-0.49685959012765i</v>
      </c>
      <c r="AM90" s="50" t="str">
        <f t="shared" si="41"/>
        <v>1.00000665544049+0.00874857253134192i</v>
      </c>
      <c r="AN90" s="50" t="str">
        <f t="shared" si="42"/>
        <v>-70.9115276311377+77.9615293843479i</v>
      </c>
      <c r="AO90" s="50">
        <f t="shared" si="33"/>
        <v>105.38711882829014</v>
      </c>
      <c r="AP90" s="50">
        <f t="shared" si="34"/>
        <v>2.3088740486659969</v>
      </c>
      <c r="AQ90" s="50">
        <f t="shared" si="35"/>
        <v>132.28873841584468</v>
      </c>
      <c r="AR90" s="50">
        <f t="shared" si="36"/>
        <v>40.455750630497704</v>
      </c>
      <c r="AS90" s="50">
        <f t="shared" si="43"/>
        <v>57.95783346104551</v>
      </c>
      <c r="AT90" s="50">
        <f t="shared" si="44"/>
        <v>128.65416670339653</v>
      </c>
    </row>
    <row r="91" spans="25:46">
      <c r="Y91" s="50">
        <v>89</v>
      </c>
      <c r="Z91" s="50">
        <f t="shared" si="29"/>
        <v>238.43943988652958</v>
      </c>
      <c r="AA91" s="50" t="str">
        <f t="shared" si="37"/>
        <v>1498.15918534717i</v>
      </c>
      <c r="AB91" s="50">
        <f t="shared" si="27"/>
        <v>8.3333333333333339</v>
      </c>
      <c r="AD91" s="50" t="str">
        <f t="shared" si="30"/>
        <v>0.995471533086975-0.0670290747872245i</v>
      </c>
      <c r="AE91" s="50" t="str">
        <f t="shared" si="31"/>
        <v>1.00000001058843-0.00021509286897395i</v>
      </c>
      <c r="AF91" s="50" t="str">
        <f t="shared" si="45"/>
        <v>7.48171778561855-0.505390528357666i</v>
      </c>
      <c r="AG91" s="50">
        <f t="shared" si="32"/>
        <v>7.4987679394547602</v>
      </c>
      <c r="AH91" s="50">
        <f t="shared" si="38"/>
        <v>-6.7447602225238185E-2</v>
      </c>
      <c r="AI91" s="50">
        <f t="shared" si="28"/>
        <v>-3.8644629457833273</v>
      </c>
      <c r="AJ91" s="50">
        <f t="shared" si="39"/>
        <v>17.499798278365176</v>
      </c>
      <c r="AL91" s="50" t="str">
        <f t="shared" si="40"/>
        <v>0.413925653056545-0.492535487856721i</v>
      </c>
      <c r="AM91" s="50" t="str">
        <f t="shared" si="41"/>
        <v>1.00000752663747+0.00930356245191135i</v>
      </c>
      <c r="AN91" s="50" t="str">
        <f t="shared" si="42"/>
        <v>-66.1850199038176+77.2831085715043i</v>
      </c>
      <c r="AO91" s="50">
        <f t="shared" si="33"/>
        <v>101.75035985264944</v>
      </c>
      <c r="AP91" s="50">
        <f t="shared" si="34"/>
        <v>2.2789924576045708</v>
      </c>
      <c r="AQ91" s="50">
        <f t="shared" si="35"/>
        <v>130.5766493628891</v>
      </c>
      <c r="AR91" s="50">
        <f t="shared" si="36"/>
        <v>40.15071907671539</v>
      </c>
      <c r="AS91" s="50">
        <f t="shared" si="43"/>
        <v>57.650517355080567</v>
      </c>
      <c r="AT91" s="50">
        <f t="shared" si="44"/>
        <v>126.71218641710577</v>
      </c>
    </row>
    <row r="92" spans="25:46">
      <c r="Y92" s="50">
        <v>90</v>
      </c>
      <c r="Z92" s="50">
        <f t="shared" si="29"/>
        <v>253.56552512868072</v>
      </c>
      <c r="AA92" s="50" t="str">
        <f t="shared" si="37"/>
        <v>1593.1991818958i</v>
      </c>
      <c r="AB92" s="50">
        <f t="shared" si="27"/>
        <v>8.3333333333333339</v>
      </c>
      <c r="AD92" s="50" t="str">
        <f t="shared" si="30"/>
        <v>0.994881800574208-0.0712388854511809i</v>
      </c>
      <c r="AE92" s="50" t="str">
        <f t="shared" si="31"/>
        <v>1.00000001197445-0.000228737899989434i</v>
      </c>
      <c r="AF92" s="50" t="str">
        <f t="shared" si="45"/>
        <v>7.47727133665029-0.537131958790453i</v>
      </c>
      <c r="AG92" s="50">
        <f t="shared" si="32"/>
        <v>7.4965390269807894</v>
      </c>
      <c r="AH92" s="50">
        <f t="shared" si="38"/>
        <v>-7.1712107598331964E-2</v>
      </c>
      <c r="AI92" s="50">
        <f t="shared" si="28"/>
        <v>-4.1088011053724642</v>
      </c>
      <c r="AJ92" s="50">
        <f t="shared" si="39"/>
        <v>17.497216125435902</v>
      </c>
      <c r="AL92" s="50" t="str">
        <f t="shared" si="40"/>
        <v>0.384433039475407-0.486460972365828i</v>
      </c>
      <c r="AM92" s="50" t="str">
        <f t="shared" si="41"/>
        <v>1.00000851187404+0.00989375959657306i</v>
      </c>
      <c r="AN92" s="50" t="str">
        <f t="shared" si="42"/>
        <v>-61.5574317527929+76.3300400219126i</v>
      </c>
      <c r="AO92" s="50">
        <f t="shared" si="33"/>
        <v>98.059127131269818</v>
      </c>
      <c r="AP92" s="50">
        <f t="shared" si="34"/>
        <v>2.2494663418791734</v>
      </c>
      <c r="AQ92" s="50">
        <f t="shared" si="35"/>
        <v>128.88492754640899</v>
      </c>
      <c r="AR92" s="50">
        <f t="shared" si="36"/>
        <v>39.829760461507256</v>
      </c>
      <c r="AS92" s="50">
        <f t="shared" si="43"/>
        <v>57.326976586943161</v>
      </c>
      <c r="AT92" s="50">
        <f t="shared" si="44"/>
        <v>124.77612644103652</v>
      </c>
    </row>
    <row r="93" spans="25:46">
      <c r="Y93" s="50">
        <v>91</v>
      </c>
      <c r="Z93" s="50">
        <f t="shared" si="29"/>
        <v>269.65117668612646</v>
      </c>
      <c r="AA93" s="50" t="str">
        <f t="shared" si="37"/>
        <v>1694.26831141796i</v>
      </c>
      <c r="AB93" s="50">
        <f t="shared" si="27"/>
        <v>8.3333333333333339</v>
      </c>
      <c r="AD93" s="50" t="str">
        <f t="shared" si="30"/>
        <v>0.994215716211473-0.0757072360737514i</v>
      </c>
      <c r="AE93" s="50" t="str">
        <f t="shared" si="31"/>
        <v>1.00000001354191-0.000243248542834656i</v>
      </c>
      <c r="AF93" s="50" t="str">
        <f t="shared" si="45"/>
        <v>7.47224921210494-0.570822748070931i</v>
      </c>
      <c r="AG93" s="50">
        <f t="shared" si="32"/>
        <v>7.4940207430669785</v>
      </c>
      <c r="AH93" s="50">
        <f t="shared" si="38"/>
        <v>-7.6244274348069935E-2</v>
      </c>
      <c r="AI93" s="50">
        <f t="shared" si="28"/>
        <v>-4.368475132181973</v>
      </c>
      <c r="AJ93" s="50">
        <f t="shared" si="39"/>
        <v>17.494297817288111</v>
      </c>
      <c r="AL93" s="50" t="str">
        <f t="shared" si="40"/>
        <v>0.355766199065957-0.478744828346081i</v>
      </c>
      <c r="AM93" s="50" t="str">
        <f t="shared" si="41"/>
        <v>1.00000962607792+0.0105213974069598i</v>
      </c>
      <c r="AN93" s="50" t="str">
        <f t="shared" si="42"/>
        <v>-57.0594129136717+75.1193930204563i</v>
      </c>
      <c r="AO93" s="50">
        <f t="shared" si="33"/>
        <v>94.332920074673098</v>
      </c>
      <c r="AP93" s="50">
        <f t="shared" si="34"/>
        <v>2.2204023891455602</v>
      </c>
      <c r="AQ93" s="50">
        <f t="shared" si="35"/>
        <v>127.21968571880524</v>
      </c>
      <c r="AR93" s="50">
        <f t="shared" si="36"/>
        <v>39.493265564569825</v>
      </c>
      <c r="AS93" s="50">
        <f t="shared" si="43"/>
        <v>56.987563381857939</v>
      </c>
      <c r="AT93" s="50">
        <f t="shared" si="44"/>
        <v>122.85121058662327</v>
      </c>
    </row>
    <row r="94" spans="25:46">
      <c r="Y94" s="50">
        <v>92</v>
      </c>
      <c r="Z94" s="50">
        <f t="shared" si="29"/>
        <v>286.75726738211927</v>
      </c>
      <c r="AA94" s="50" t="str">
        <f t="shared" si="37"/>
        <v>1801.7490491423i</v>
      </c>
      <c r="AB94" s="50">
        <f t="shared" si="27"/>
        <v>8.3333333333333339</v>
      </c>
      <c r="AD94" s="50" t="str">
        <f t="shared" si="30"/>
        <v>0.993463518820748-0.0804488241317936i</v>
      </c>
      <c r="AE94" s="50" t="str">
        <f t="shared" si="31"/>
        <v>1.00000001531455-0.000258679710145297i</v>
      </c>
      <c r="AF94" s="50" t="str">
        <f t="shared" si="45"/>
        <v>7.46657781492093-0.606573713504813i</v>
      </c>
      <c r="AG94" s="50">
        <f t="shared" si="32"/>
        <v>7.4911758713959209</v>
      </c>
      <c r="AH94" s="50">
        <f t="shared" si="38"/>
        <v>-8.1060505475912675E-2</v>
      </c>
      <c r="AI94" s="50">
        <f t="shared" si="28"/>
        <v>-4.6444248489668949</v>
      </c>
      <c r="AJ94" s="50">
        <f t="shared" si="39"/>
        <v>17.490999863674038</v>
      </c>
      <c r="AL94" s="50" t="str">
        <f t="shared" si="40"/>
        <v>0.328097645034638-0.469520585658779i</v>
      </c>
      <c r="AM94" s="50" t="str">
        <f t="shared" si="41"/>
        <v>1.00001088613089+0.0111888510035726i</v>
      </c>
      <c r="AN94" s="50" t="str">
        <f t="shared" si="42"/>
        <v>-52.7180318589036+73.6721195497344i</v>
      </c>
      <c r="AO94" s="50">
        <f t="shared" si="33"/>
        <v>90.591236231915573</v>
      </c>
      <c r="AP94" s="50">
        <f t="shared" si="34"/>
        <v>2.1918999503059693</v>
      </c>
      <c r="AQ94" s="50">
        <f t="shared" si="35"/>
        <v>125.58661626746691</v>
      </c>
      <c r="AR94" s="50">
        <f t="shared" si="36"/>
        <v>39.141723723908854</v>
      </c>
      <c r="AS94" s="50">
        <f t="shared" si="43"/>
        <v>56.632723587582888</v>
      </c>
      <c r="AT94" s="50">
        <f t="shared" si="44"/>
        <v>120.94219141850002</v>
      </c>
    </row>
    <row r="95" spans="25:46">
      <c r="Y95" s="50">
        <v>93</v>
      </c>
      <c r="Z95" s="50">
        <f t="shared" si="29"/>
        <v>304.94853168089651</v>
      </c>
      <c r="AA95" s="50" t="str">
        <f t="shared" si="37"/>
        <v>1916.0481337034i</v>
      </c>
      <c r="AB95" s="50">
        <f t="shared" si="27"/>
        <v>8.3333333333333339</v>
      </c>
      <c r="AD95" s="50" t="str">
        <f t="shared" si="30"/>
        <v>0.992614233589981-0.08547894243226i</v>
      </c>
      <c r="AE95" s="50" t="str">
        <f t="shared" si="31"/>
        <v>1.00000001731922-0.000275089798113349i</v>
      </c>
      <c r="AF95" s="50" t="str">
        <f t="shared" si="45"/>
        <v>7.46017439751222-0.644500161157586i</v>
      </c>
      <c r="AG95" s="50">
        <f t="shared" si="32"/>
        <v>7.4879625065186444</v>
      </c>
      <c r="AH95" s="50">
        <f t="shared" si="38"/>
        <v>-8.6178129320874736E-2</v>
      </c>
      <c r="AI95" s="50">
        <f t="shared" si="28"/>
        <v>-4.9376430964187339</v>
      </c>
      <c r="AJ95" s="50">
        <f t="shared" si="39"/>
        <v>17.487273223006888</v>
      </c>
      <c r="AL95" s="50" t="str">
        <f t="shared" si="40"/>
        <v>0.301573624138211-0.458941143680054i</v>
      </c>
      <c r="AM95" s="50" t="str">
        <f t="shared" si="41"/>
        <v>1.00001231112455+0.0118986461723963i</v>
      </c>
      <c r="AN95" s="50" t="str">
        <f t="shared" si="42"/>
        <v>-48.5562356793184+72.0122108147993i</v>
      </c>
      <c r="AO95" s="50">
        <f t="shared" si="33"/>
        <v>86.853131951476627</v>
      </c>
      <c r="AP95" s="50">
        <f t="shared" si="34"/>
        <v>2.1640496887739036</v>
      </c>
      <c r="AQ95" s="50">
        <f t="shared" si="35"/>
        <v>123.99091382334402</v>
      </c>
      <c r="AR95" s="50">
        <f t="shared" si="36"/>
        <v>38.775709677244187</v>
      </c>
      <c r="AS95" s="50">
        <f t="shared" si="43"/>
        <v>56.262982900251075</v>
      </c>
      <c r="AT95" s="50">
        <f t="shared" si="44"/>
        <v>119.05327072692528</v>
      </c>
    </row>
    <row r="96" spans="25:46">
      <c r="Y96" s="50">
        <v>94</v>
      </c>
      <c r="Z96" s="50">
        <f t="shared" si="29"/>
        <v>324.29381066187881</v>
      </c>
      <c r="AA96" s="50" t="str">
        <f t="shared" si="37"/>
        <v>2037.59810636i</v>
      </c>
      <c r="AB96" s="50">
        <f t="shared" si="27"/>
        <v>8.3333333333333339</v>
      </c>
      <c r="AD96" s="50" t="str">
        <f t="shared" si="30"/>
        <v>0.991655530663852-0.0908134514823128i</v>
      </c>
      <c r="AE96" s="50" t="str">
        <f t="shared" si="31"/>
        <v>1.00000001958631-0.000292540907479834i</v>
      </c>
      <c r="AF96" s="50" t="str">
        <f t="shared" si="45"/>
        <v>7.45294599557498-0.684721677538243i</v>
      </c>
      <c r="AG96" s="50">
        <f t="shared" si="32"/>
        <v>7.4843334899406981</v>
      </c>
      <c r="AH96" s="50">
        <f t="shared" si="38"/>
        <v>-9.1615435501133408E-2</v>
      </c>
      <c r="AI96" s="50">
        <f t="shared" si="28"/>
        <v>-5.2491777924679548</v>
      </c>
      <c r="AJ96" s="50">
        <f t="shared" si="39"/>
        <v>17.483062614545034</v>
      </c>
      <c r="AL96" s="50" t="str">
        <f t="shared" si="40"/>
        <v>0.276312055836842-0.447173013090079i</v>
      </c>
      <c r="AM96" s="50" t="str">
        <f t="shared" si="41"/>
        <v>1.00001392264953+0.0126534689213629i</v>
      </c>
      <c r="AN96" s="50" t="str">
        <f t="shared" si="42"/>
        <v>-44.592526723448+70.1657937424496i</v>
      </c>
      <c r="AO96" s="50">
        <f t="shared" si="33"/>
        <v>83.136827285441939</v>
      </c>
      <c r="AP96" s="50">
        <f t="shared" si="34"/>
        <v>2.1369325746578802</v>
      </c>
      <c r="AQ96" s="50">
        <f t="shared" si="35"/>
        <v>122.43721763192124</v>
      </c>
      <c r="AR96" s="50">
        <f t="shared" si="36"/>
        <v>38.395868933902634</v>
      </c>
      <c r="AS96" s="50">
        <f t="shared" si="43"/>
        <v>55.878931548447667</v>
      </c>
      <c r="AT96" s="50">
        <f t="shared" si="44"/>
        <v>117.18803983945328</v>
      </c>
    </row>
    <row r="97" spans="25:46">
      <c r="Y97" s="50">
        <v>95</v>
      </c>
      <c r="Z97" s="50">
        <f t="shared" si="29"/>
        <v>344.8663125345048</v>
      </c>
      <c r="AA97" s="50" t="str">
        <f t="shared" si="37"/>
        <v>2166.858947858i</v>
      </c>
      <c r="AB97" s="50">
        <f t="shared" si="27"/>
        <v>8.3333333333333339</v>
      </c>
      <c r="AD97" s="50" t="str">
        <f t="shared" si="30"/>
        <v>0.990573569906646-0.0964687378733218i</v>
      </c>
      <c r="AE97" s="50" t="str">
        <f t="shared" si="31"/>
        <v>1.00000002215015-0.000311099078547523i</v>
      </c>
      <c r="AF97" s="50" t="str">
        <f t="shared" si="45"/>
        <v>7.4447882576345-0.727361815831252i</v>
      </c>
      <c r="AG97" s="50">
        <f t="shared" si="32"/>
        <v>7.4802357858654345</v>
      </c>
      <c r="AH97" s="50">
        <f t="shared" si="38"/>
        <v>-9.7391708732655555E-2</v>
      </c>
      <c r="AI97" s="50">
        <f t="shared" si="28"/>
        <v>-5.5801338699485674</v>
      </c>
      <c r="AJ97" s="50">
        <f t="shared" si="39"/>
        <v>17.478305751103022</v>
      </c>
      <c r="AL97" s="50" t="str">
        <f t="shared" si="40"/>
        <v>0.252401829896446-0.434390545662968i</v>
      </c>
      <c r="AM97" s="50" t="str">
        <f t="shared" si="41"/>
        <v>1.00001574512268+0.0134561756427698i</v>
      </c>
      <c r="AN97" s="50" t="str">
        <f t="shared" si="42"/>
        <v>-40.8408523866113+68.1602255978266i</v>
      </c>
      <c r="AO97" s="50">
        <f t="shared" si="33"/>
        <v>79.459370606691763</v>
      </c>
      <c r="AP97" s="50">
        <f t="shared" si="34"/>
        <v>2.1106192358777447</v>
      </c>
      <c r="AQ97" s="50">
        <f t="shared" si="35"/>
        <v>120.92957437492154</v>
      </c>
      <c r="AR97" s="50">
        <f t="shared" si="36"/>
        <v>38.002902414204826</v>
      </c>
      <c r="AS97" s="50">
        <f t="shared" si="43"/>
        <v>55.481208165307848</v>
      </c>
      <c r="AT97" s="50">
        <f t="shared" si="44"/>
        <v>115.34944050497297</v>
      </c>
    </row>
    <row r="98" spans="25:46">
      <c r="Y98" s="50">
        <v>96</v>
      </c>
      <c r="Z98" s="50">
        <f t="shared" si="29"/>
        <v>366.74388967956821</v>
      </c>
      <c r="AA98" s="50" t="str">
        <f t="shared" si="37"/>
        <v>2304.31981913255i</v>
      </c>
      <c r="AB98" s="50">
        <f t="shared" si="27"/>
        <v>8.3333333333333339</v>
      </c>
      <c r="AD98" s="50" t="str">
        <f t="shared" si="30"/>
        <v>0.98935283125242-0.102461655665243i</v>
      </c>
      <c r="AE98" s="50" t="str">
        <f t="shared" si="31"/>
        <v>1.00000002504961-0.000330834541103194i</v>
      </c>
      <c r="AF98" s="50" t="str">
        <f t="shared" si="45"/>
        <v>7.43558416592462-0.77254765395582i</v>
      </c>
      <c r="AG98" s="50">
        <f t="shared" si="32"/>
        <v>7.4756097922632083</v>
      </c>
      <c r="AH98" s="50">
        <f t="shared" si="38"/>
        <v>-0.10352725957113559</v>
      </c>
      <c r="AI98" s="50">
        <f t="shared" si="28"/>
        <v>-5.9316750379814263</v>
      </c>
      <c r="AJ98" s="50">
        <f t="shared" si="39"/>
        <v>17.472932484714725</v>
      </c>
      <c r="AL98" s="50" t="str">
        <f t="shared" si="40"/>
        <v>0.229903340744827-0.420770477409235i</v>
      </c>
      <c r="AM98" s="50" t="str">
        <f t="shared" si="41"/>
        <v>1.00001780615698+0.0143098039200297i</v>
      </c>
      <c r="AN98" s="50" t="str">
        <f t="shared" si="42"/>
        <v>-37.31068895492+66.0232377681811i</v>
      </c>
      <c r="AO98" s="50">
        <f t="shared" si="33"/>
        <v>75.836372775104195</v>
      </c>
      <c r="AP98" s="50">
        <f t="shared" si="34"/>
        <v>2.0851696566760074</v>
      </c>
      <c r="AQ98" s="50">
        <f t="shared" si="35"/>
        <v>119.47142089627809</v>
      </c>
      <c r="AR98" s="50">
        <f t="shared" si="36"/>
        <v>37.597551053733923</v>
      </c>
      <c r="AS98" s="50">
        <f t="shared" si="43"/>
        <v>55.070483538448649</v>
      </c>
      <c r="AT98" s="50">
        <f t="shared" si="44"/>
        <v>113.53974585829667</v>
      </c>
    </row>
    <row r="99" spans="25:46">
      <c r="Y99" s="50">
        <v>97</v>
      </c>
      <c r="Z99" s="50">
        <f t="shared" si="29"/>
        <v>390.00933326545766</v>
      </c>
      <c r="AA99" s="50" t="str">
        <f t="shared" si="37"/>
        <v>2450.50091243643i</v>
      </c>
      <c r="AB99" s="50">
        <f t="shared" si="27"/>
        <v>8.3333333333333339</v>
      </c>
      <c r="AD99" s="50" t="str">
        <f t="shared" si="30"/>
        <v>0.987975930288046-0.108809447255508i</v>
      </c>
      <c r="AE99" s="50" t="str">
        <f t="shared" si="31"/>
        <v>1.0000000283286-0.000351821980195394i</v>
      </c>
      <c r="AF99" s="50" t="str">
        <f t="shared" si="45"/>
        <v>7.42520264592518-0.820409197943408i</v>
      </c>
      <c r="AG99" s="50">
        <f t="shared" si="32"/>
        <v>7.4703885832749313</v>
      </c>
      <c r="AH99" s="50">
        <f t="shared" si="38"/>
        <v>-0.11004345092236317</v>
      </c>
      <c r="AI99" s="50">
        <f t="shared" si="28"/>
        <v>-6.3050253009064159</v>
      </c>
      <c r="AJ99" s="50">
        <f t="shared" si="39"/>
        <v>17.466863857413323</v>
      </c>
      <c r="AL99" s="50" t="str">
        <f t="shared" si="40"/>
        <v>0.208850064185567-0.406487041460428i</v>
      </c>
      <c r="AM99" s="50" t="str">
        <f t="shared" si="41"/>
        <v>1.0000201369799+0.0152175840195589i</v>
      </c>
      <c r="AN99" s="50" t="str">
        <f t="shared" si="42"/>
        <v>-34.007289002173+63.7821689430687i</v>
      </c>
      <c r="AO99" s="50">
        <f t="shared" si="33"/>
        <v>72.281815004601768</v>
      </c>
      <c r="AP99" s="50">
        <f t="shared" si="34"/>
        <v>2.0606331960060773</v>
      </c>
      <c r="AQ99" s="50">
        <f t="shared" si="35"/>
        <v>118.06558525570235</v>
      </c>
      <c r="AR99" s="50">
        <f t="shared" si="36"/>
        <v>37.180580984193654</v>
      </c>
      <c r="AS99" s="50">
        <f t="shared" si="43"/>
        <v>54.647444841606976</v>
      </c>
      <c r="AT99" s="50">
        <f t="shared" si="44"/>
        <v>111.76055995479592</v>
      </c>
    </row>
    <row r="100" spans="25:46">
      <c r="Y100" s="50">
        <v>98</v>
      </c>
      <c r="Z100" s="50">
        <f t="shared" si="29"/>
        <v>414.75068655422291</v>
      </c>
      <c r="AA100" s="50" t="str">
        <f t="shared" si="37"/>
        <v>2605.95541990014i</v>
      </c>
      <c r="AB100" s="50">
        <f t="shared" si="27"/>
        <v>8.3333333333333339</v>
      </c>
      <c r="AD100" s="50" t="str">
        <f t="shared" si="30"/>
        <v>0.986423419046383-0.115529639658545i</v>
      </c>
      <c r="AE100" s="50" t="str">
        <f t="shared" si="31"/>
        <v>1.00000003203681-0.000374140818773802i</v>
      </c>
      <c r="AF100" s="50" t="str">
        <f t="shared" si="45"/>
        <v>7.41349706438835-0.871078599917643i</v>
      </c>
      <c r="AG100" s="50">
        <f t="shared" si="32"/>
        <v>7.4644970795713457</v>
      </c>
      <c r="AH100" s="50">
        <f t="shared" ref="AH100:AH131" si="46">IMARGUMENT(AF100)</f>
        <v>-0.11696271893222421</v>
      </c>
      <c r="AI100" s="50">
        <f t="shared" si="28"/>
        <v>-6.7014701551913376</v>
      </c>
      <c r="AJ100" s="50">
        <f t="shared" ref="AJ100:AJ131" si="47">20*LOG(AG100,10)</f>
        <v>17.46001104919219</v>
      </c>
      <c r="AL100" s="50" t="str">
        <f t="shared" ref="AL100:AL131" si="48">IMDIV(1,IMSUM(1,IMDIV(AA100,wp2e)))</f>
        <v>0.189250939151372-0.391707826296202i</v>
      </c>
      <c r="AM100" s="50" t="str">
        <f t="shared" ref="AM100:AM131" si="49">IMDIV(IMSUM(1,IMDIV(AA100,wz2e)),IMSUM(1,IMDIV(AA100,wp1e)))</f>
        <v>1.00002277290655+0.016182951111183i</v>
      </c>
      <c r="AN100" s="50" t="str">
        <f t="shared" ref="AN100:AN131" si="50">IMPRODUCT($AK$2,AL100,AM100)</f>
        <v>-30.9320551028135+61.4633152438324i</v>
      </c>
      <c r="AO100" s="50">
        <f t="shared" si="33"/>
        <v>68.807929438737006</v>
      </c>
      <c r="AP100" s="50">
        <f t="shared" si="34"/>
        <v>2.0370488849650643</v>
      </c>
      <c r="AQ100" s="50">
        <f t="shared" si="35"/>
        <v>116.71430377032851</v>
      </c>
      <c r="AR100" s="50">
        <f t="shared" si="36"/>
        <v>36.75276978594669</v>
      </c>
      <c r="AS100" s="50">
        <f t="shared" ref="AS100:AS131" si="51">AR100+AJ100</f>
        <v>54.212780835138879</v>
      </c>
      <c r="AT100" s="50">
        <f t="shared" ref="AT100:AT131" si="52">AQ100+AI100</f>
        <v>110.01283361513717</v>
      </c>
    </row>
    <row r="101" spans="25:46">
      <c r="Y101" s="50">
        <v>99</v>
      </c>
      <c r="Z101" s="50">
        <f t="shared" si="29"/>
        <v>441.06157808309626</v>
      </c>
      <c r="AA101" s="50" t="str">
        <f t="shared" si="37"/>
        <v>2771.27162697315i</v>
      </c>
      <c r="AB101" s="50">
        <f t="shared" si="27"/>
        <v>8.3333333333333339</v>
      </c>
      <c r="AD101" s="50" t="str">
        <f t="shared" si="30"/>
        <v>0.984673572446645-0.122639911512281i</v>
      </c>
      <c r="AE101" s="50" t="str">
        <f t="shared" si="31"/>
        <v>1.00000003623043-0.00039787551826004i</v>
      </c>
      <c r="AF101" s="50" t="str">
        <f t="shared" si="45"/>
        <v>7.40030361914738-0.924689155362807i</v>
      </c>
      <c r="AG101" s="50">
        <f t="shared" si="32"/>
        <v>7.4578511442379547</v>
      </c>
      <c r="AH101" s="50">
        <f t="shared" si="46"/>
        <v>-0.12430858659755817</v>
      </c>
      <c r="AI101" s="50">
        <f t="shared" si="28"/>
        <v>-7.1223573692765934</v>
      </c>
      <c r="AJ101" s="50">
        <f t="shared" si="47"/>
        <v>17.452274215310762</v>
      </c>
      <c r="AL101" s="50" t="str">
        <f t="shared" si="48"/>
        <v>0.171093303056415-0.376590473466418i</v>
      </c>
      <c r="AM101" s="50" t="str">
        <f t="shared" si="49"/>
        <v>1.00002575387468+0.0172095582631729i</v>
      </c>
      <c r="AN101" s="50" t="str">
        <f t="shared" si="50"/>
        <v>-28.0830004082571+59.0914120755392i</v>
      </c>
      <c r="AO101" s="50">
        <f t="shared" si="33"/>
        <v>65.425147252500309</v>
      </c>
      <c r="AP101" s="50">
        <f t="shared" si="34"/>
        <v>2.0144459541665096</v>
      </c>
      <c r="AQ101" s="50">
        <f t="shared" si="35"/>
        <v>115.41925123094506</v>
      </c>
      <c r="AR101" s="50">
        <f t="shared" si="36"/>
        <v>36.314894175608295</v>
      </c>
      <c r="AS101" s="50">
        <f t="shared" si="51"/>
        <v>53.767168390919053</v>
      </c>
      <c r="AT101" s="50">
        <f t="shared" si="52"/>
        <v>108.29689386166847</v>
      </c>
    </row>
    <row r="102" spans="25:46">
      <c r="Y102" s="50">
        <v>100</v>
      </c>
      <c r="Z102" s="50">
        <f t="shared" si="29"/>
        <v>469.04157598234281</v>
      </c>
      <c r="AA102" s="50" t="str">
        <f t="shared" si="37"/>
        <v>2947.07513866861i</v>
      </c>
      <c r="AB102" s="50">
        <f t="shared" si="27"/>
        <v>8.3333333333333339</v>
      </c>
      <c r="AD102" s="50" t="str">
        <f t="shared" si="30"/>
        <v>0.982702161439086-0.130157925475533i</v>
      </c>
      <c r="AE102" s="50" t="str">
        <f t="shared" si="31"/>
        <v>1.00000004097299-0.000423115898187811i</v>
      </c>
      <c r="AF102" s="50" t="str">
        <f t="shared" si="45"/>
        <v>7.38543962867893-0.981374039448113i</v>
      </c>
      <c r="AG102" s="50">
        <f t="shared" si="32"/>
        <v>7.4503566031542325</v>
      </c>
      <c r="AH102" s="50">
        <f t="shared" si="46"/>
        <v>-0.13210566813013222</v>
      </c>
      <c r="AI102" s="50">
        <f t="shared" si="28"/>
        <v>-7.5690972336124824</v>
      </c>
      <c r="AJ102" s="50">
        <f t="shared" si="47"/>
        <v>17.44354120550463</v>
      </c>
      <c r="AL102" s="50" t="str">
        <f t="shared" si="48"/>
        <v>0.154346139462886-0.361280235683865i</v>
      </c>
      <c r="AM102" s="50" t="str">
        <f t="shared" si="49"/>
        <v>1.00002912504987+0.0183012902609284i</v>
      </c>
      <c r="AN102" s="50" t="str">
        <f t="shared" si="50"/>
        <v>-25.4552582274013+56.6892509769121i</v>
      </c>
      <c r="AO102" s="50">
        <f t="shared" si="33"/>
        <v>62.142106077497971</v>
      </c>
      <c r="AP102" s="50">
        <f t="shared" si="34"/>
        <v>1.9928445384714626</v>
      </c>
      <c r="AQ102" s="50">
        <f t="shared" si="35"/>
        <v>114.18158128011123</v>
      </c>
      <c r="AR102" s="50">
        <f t="shared" si="36"/>
        <v>35.867719359562301</v>
      </c>
      <c r="AS102" s="50">
        <f t="shared" si="51"/>
        <v>53.311260565066931</v>
      </c>
      <c r="AT102" s="50">
        <f t="shared" si="52"/>
        <v>106.61248404649875</v>
      </c>
    </row>
    <row r="103" spans="25:46">
      <c r="Y103" s="50">
        <v>101</v>
      </c>
      <c r="Z103" s="50">
        <f t="shared" si="29"/>
        <v>498.79656477026373</v>
      </c>
      <c r="AA103" s="50" t="str">
        <f t="shared" si="37"/>
        <v>3134.03124703617i</v>
      </c>
      <c r="AB103" s="50">
        <f t="shared" si="27"/>
        <v>8.3333333333333339</v>
      </c>
      <c r="AD103" s="50" t="str">
        <f t="shared" si="30"/>
        <v>0.980482214728673-0.138101120001356i</v>
      </c>
      <c r="AE103" s="50" t="str">
        <f t="shared" si="31"/>
        <v>1.00000004633635-0.000449957476122387i</v>
      </c>
      <c r="AF103" s="50" t="str">
        <f t="shared" si="45"/>
        <v>7.36870173555404-1.0412647370566i</v>
      </c>
      <c r="AG103" s="50">
        <f t="shared" si="32"/>
        <v>7.4419081907931828</v>
      </c>
      <c r="AH103" s="50">
        <f t="shared" si="46"/>
        <v>-0.14037966175575262</v>
      </c>
      <c r="AI103" s="50">
        <f t="shared" si="28"/>
        <v>-8.043162148078677</v>
      </c>
      <c r="AJ103" s="50">
        <f t="shared" si="47"/>
        <v>17.433686158435229</v>
      </c>
      <c r="AL103" s="50" t="str">
        <f t="shared" si="48"/>
        <v>0.138963424690507-0.345908356777909i</v>
      </c>
      <c r="AM103" s="50" t="str">
        <f t="shared" si="49"/>
        <v>1.0000329375097+0.0194622783014149i</v>
      </c>
      <c r="AN103" s="50" t="str">
        <f t="shared" si="50"/>
        <v>-23.0416071319332+54.2774254258121i</v>
      </c>
      <c r="AO103" s="50">
        <f t="shared" si="33"/>
        <v>58.96570672922482</v>
      </c>
      <c r="AP103" s="50">
        <f t="shared" si="34"/>
        <v>1.9722565071206035</v>
      </c>
      <c r="AQ103" s="50">
        <f t="shared" si="35"/>
        <v>113.00197397522398</v>
      </c>
      <c r="AR103" s="50">
        <f t="shared" si="36"/>
        <v>35.411990162243022</v>
      </c>
      <c r="AS103" s="50">
        <f t="shared" si="51"/>
        <v>52.845676320678251</v>
      </c>
      <c r="AT103" s="50">
        <f t="shared" si="52"/>
        <v>104.9588118271453</v>
      </c>
    </row>
    <row r="104" spans="25:46">
      <c r="Y104" s="50">
        <v>102</v>
      </c>
      <c r="Z104" s="50">
        <f t="shared" si="29"/>
        <v>530.4391460512702</v>
      </c>
      <c r="AA104" s="50" t="str">
        <f t="shared" si="37"/>
        <v>3332.84744882223i</v>
      </c>
      <c r="AB104" s="50">
        <f t="shared" si="27"/>
        <v>8.3333333333333339</v>
      </c>
      <c r="AD104" s="50" t="str">
        <f t="shared" si="30"/>
        <v>0.977983772009729-0.146486453792766i</v>
      </c>
      <c r="AE104" s="50" t="str">
        <f t="shared" si="31"/>
        <v>1.00000005240178-0.000478501829146383i</v>
      </c>
      <c r="AF104" s="50" t="str">
        <f t="shared" si="45"/>
        <v>7.34986404588322-1.10448911605055i</v>
      </c>
      <c r="AG104" s="50">
        <f t="shared" si="32"/>
        <v>7.4323884250246897</v>
      </c>
      <c r="AH104" s="50">
        <f t="shared" si="46"/>
        <v>-0.14915732823840944</v>
      </c>
      <c r="AI104" s="50">
        <f t="shared" si="28"/>
        <v>-8.5460853915083543</v>
      </c>
      <c r="AJ104" s="50">
        <f t="shared" si="47"/>
        <v>17.422567965989401</v>
      </c>
      <c r="AL104" s="50" t="str">
        <f t="shared" si="48"/>
        <v>0.124887398625546-0.330591192093936i</v>
      </c>
      <c r="AM104" s="50" t="str">
        <f t="shared" si="49"/>
        <v>1.00003724901771+0.0206969156187275i</v>
      </c>
      <c r="AN104" s="50" t="str">
        <f t="shared" si="50"/>
        <v>-20.8329841680275+51.8741928257227i</v>
      </c>
      <c r="AO104" s="50">
        <f t="shared" si="33"/>
        <v>55.901208490206585</v>
      </c>
      <c r="AP104" s="50">
        <f t="shared" si="34"/>
        <v>1.9526863710854314</v>
      </c>
      <c r="AQ104" s="50">
        <f t="shared" si="35"/>
        <v>111.88068777591174</v>
      </c>
      <c r="AR104" s="50">
        <f t="shared" si="36"/>
        <v>34.948423934098777</v>
      </c>
      <c r="AS104" s="50">
        <f t="shared" si="51"/>
        <v>52.370991900088178</v>
      </c>
      <c r="AT104" s="50">
        <f t="shared" si="52"/>
        <v>103.33460238440338</v>
      </c>
    </row>
    <row r="105" spans="25:46">
      <c r="Y105" s="50">
        <v>103</v>
      </c>
      <c r="Z105" s="50">
        <f t="shared" si="29"/>
        <v>564.08906463337905</v>
      </c>
      <c r="AA105" s="50" t="str">
        <f t="shared" si="37"/>
        <v>3544.27612284512i</v>
      </c>
      <c r="AB105" s="50">
        <f t="shared" si="27"/>
        <v>8.3333333333333339</v>
      </c>
      <c r="AD105" s="50" t="str">
        <f t="shared" si="30"/>
        <v>0.975173632986952-0.155330095608121i</v>
      </c>
      <c r="AE105" s="50" t="str">
        <f t="shared" si="31"/>
        <v>1.00000005926117-0.000508856978280419i</v>
      </c>
      <c r="AF105" s="50" t="str">
        <f t="shared" si="45"/>
        <v>7.32867623699192-1.17116908848644i</v>
      </c>
      <c r="AG105" s="50">
        <f t="shared" si="32"/>
        <v>7.4216664180274368</v>
      </c>
      <c r="AH105" s="50">
        <f t="shared" si="46"/>
        <v>-0.15846645198611015</v>
      </c>
      <c r="AI105" s="50">
        <f t="shared" si="28"/>
        <v>-9.0794588932166125</v>
      </c>
      <c r="AJ105" s="50">
        <f t="shared" si="47"/>
        <v>17.410028603958597</v>
      </c>
      <c r="AL105" s="50" t="str">
        <f t="shared" si="48"/>
        <v>0.112051627901401-0.315429961459033i</v>
      </c>
      <c r="AM105" s="50" t="str">
        <f t="shared" si="49"/>
        <v>1.00004212489847+0.0220098740996415i</v>
      </c>
      <c r="AN105" s="50" t="str">
        <f t="shared" si="50"/>
        <v>-18.818965489743+49.4954357461991i</v>
      </c>
      <c r="AO105" s="50">
        <f t="shared" si="33"/>
        <v>52.952352372772459</v>
      </c>
      <c r="AP105" s="50">
        <f t="shared" si="34"/>
        <v>1.9341322253594071</v>
      </c>
      <c r="AQ105" s="50">
        <f t="shared" si="35"/>
        <v>110.81761353333984</v>
      </c>
      <c r="AR105" s="50">
        <f t="shared" si="36"/>
        <v>34.477705162268251</v>
      </c>
      <c r="AS105" s="50">
        <f t="shared" si="51"/>
        <v>51.887733766226845</v>
      </c>
      <c r="AT105" s="50">
        <f t="shared" si="52"/>
        <v>101.73815464012323</v>
      </c>
    </row>
    <row r="106" spans="25:46">
      <c r="Y106" s="50">
        <v>104</v>
      </c>
      <c r="Z106" s="50">
        <f t="shared" si="29"/>
        <v>599.87366167768641</v>
      </c>
      <c r="AA106" s="50" t="str">
        <f t="shared" si="37"/>
        <v>3769.11737721726i</v>
      </c>
      <c r="AB106" s="50">
        <f t="shared" si="27"/>
        <v>8.3333333333333339</v>
      </c>
      <c r="AD106" s="50" t="str">
        <f t="shared" si="30"/>
        <v>0.97201510813676-0.164647051541113i</v>
      </c>
      <c r="AE106" s="50" t="str">
        <f t="shared" si="31"/>
        <v>1.00000006701844-0.000541137797294251i</v>
      </c>
      <c r="AF106" s="50" t="str">
        <f t="shared" si="45"/>
        <v>7.30486167821775-1.24141780040354i</v>
      </c>
      <c r="AG106" s="50">
        <f t="shared" si="32"/>
        <v>7.4095966349763609</v>
      </c>
      <c r="AH106" s="50">
        <f t="shared" si="46"/>
        <v>-0.16833578112522701</v>
      </c>
      <c r="AI106" s="50">
        <f t="shared" si="28"/>
        <v>-9.6449297995134913</v>
      </c>
      <c r="AJ106" s="50">
        <f t="shared" si="47"/>
        <v>17.395891328352846</v>
      </c>
      <c r="AL106" s="50" t="str">
        <f t="shared" si="48"/>
        <v>0.10038377170978-0.300511014918087i</v>
      </c>
      <c r="AM106" s="50" t="str">
        <f t="shared" si="49"/>
        <v>1.00004763902733+0.0234061219516929i</v>
      </c>
      <c r="AN106" s="50" t="str">
        <f t="shared" si="50"/>
        <v>-16.9882003331633+47.1547036205411i</v>
      </c>
      <c r="AO106" s="50">
        <f t="shared" si="33"/>
        <v>50.12150261216</v>
      </c>
      <c r="AP106" s="50">
        <f t="shared" si="34"/>
        <v>1.9165866909797304</v>
      </c>
      <c r="AQ106" s="50">
        <f t="shared" si="35"/>
        <v>109.81232846408268</v>
      </c>
      <c r="AR106" s="50">
        <f t="shared" si="36"/>
        <v>34.000481648033428</v>
      </c>
      <c r="AS106" s="50">
        <f t="shared" si="51"/>
        <v>51.396372976386274</v>
      </c>
      <c r="AT106" s="50">
        <f t="shared" si="52"/>
        <v>100.16739866456919</v>
      </c>
    </row>
    <row r="107" spans="25:46">
      <c r="Y107" s="50">
        <v>105</v>
      </c>
      <c r="Z107" s="50">
        <f t="shared" si="29"/>
        <v>637.92835659466812</v>
      </c>
      <c r="AA107" s="50" t="str">
        <f t="shared" si="37"/>
        <v>4008.22207718884i</v>
      </c>
      <c r="AB107" s="50">
        <f t="shared" si="27"/>
        <v>8.3333333333333339</v>
      </c>
      <c r="AD107" s="50" t="str">
        <f t="shared" si="30"/>
        <v>0.968467779224489-0.174450721533218i</v>
      </c>
      <c r="AE107" s="50" t="str">
        <f t="shared" si="31"/>
        <v>1.00000007579115-0.000575466447456341i</v>
      </c>
      <c r="AF107" s="50" t="str">
        <f t="shared" si="45"/>
        <v>7.27811562526477-1.31533628804214i</v>
      </c>
      <c r="AG107" s="50">
        <f t="shared" si="32"/>
        <v>7.3960176179727748</v>
      </c>
      <c r="AH107" s="50">
        <f t="shared" si="46"/>
        <v>-0.17879494243161093</v>
      </c>
      <c r="AI107" s="50">
        <f t="shared" si="28"/>
        <v>-10.244195599615827</v>
      </c>
      <c r="AJ107" s="50">
        <f t="shared" si="47"/>
        <v>17.379958740330174</v>
      </c>
      <c r="AL107" s="50" t="str">
        <f t="shared" si="48"/>
        <v>0.0898079982242557-0.285906491145633i</v>
      </c>
      <c r="AM107" s="50" t="str">
        <f t="shared" si="49"/>
        <v>1.00005387494961+0.024890942490251i</v>
      </c>
      <c r="AN107" s="50" t="str">
        <f t="shared" si="50"/>
        <v>-15.3287901692704+44.8633160570285i</v>
      </c>
      <c r="AO107" s="50">
        <f t="shared" si="33"/>
        <v>47.409797887001716</v>
      </c>
      <c r="AP107" s="50">
        <f t="shared" si="34"/>
        <v>1.9000378289987663</v>
      </c>
      <c r="AQ107" s="50">
        <f t="shared" si="35"/>
        <v>108.86414851682893</v>
      </c>
      <c r="AR107" s="50">
        <f t="shared" si="36"/>
        <v>33.517362077589013</v>
      </c>
      <c r="AS107" s="50">
        <f t="shared" si="51"/>
        <v>50.897320817919187</v>
      </c>
      <c r="AT107" s="50">
        <f t="shared" si="52"/>
        <v>98.619952917213112</v>
      </c>
    </row>
    <row r="108" spans="25:46">
      <c r="Y108" s="50">
        <v>106</v>
      </c>
      <c r="Z108" s="50">
        <f t="shared" si="29"/>
        <v>678.39715951094945</v>
      </c>
      <c r="AA108" s="50" t="str">
        <f t="shared" si="37"/>
        <v>4262.49506507156i</v>
      </c>
      <c r="AB108" s="50">
        <f t="shared" si="27"/>
        <v>8.3333333333333339</v>
      </c>
      <c r="AD108" s="50" t="str">
        <f t="shared" si="30"/>
        <v>0.964487280080015-0.184752376790448i</v>
      </c>
      <c r="AE108" s="50" t="str">
        <f t="shared" si="31"/>
        <v>1.00000008571219-0.00061197283986829i</v>
      </c>
      <c r="AF108" s="50" t="str">
        <f t="shared" si="45"/>
        <v>7.24810356730073-1.39300953769893i</v>
      </c>
      <c r="AG108" s="50">
        <f t="shared" si="32"/>
        <v>7.3807506999246195</v>
      </c>
      <c r="AH108" s="50">
        <f t="shared" si="46"/>
        <v>-0.18987432649378078</v>
      </c>
      <c r="AI108" s="50">
        <f t="shared" si="28"/>
        <v>-10.878997545982669</v>
      </c>
      <c r="AJ108" s="50">
        <f t="shared" si="47"/>
        <v>17.362010727664593</v>
      </c>
      <c r="AL108" s="50" t="str">
        <f t="shared" si="48"/>
        <v>0.0802470309664783-0.27167525648749i</v>
      </c>
      <c r="AM108" s="50" t="str">
        <f t="shared" si="49"/>
        <v>1.00006092714635+0.0264699541151976i</v>
      </c>
      <c r="AN108" s="50" t="str">
        <f t="shared" si="50"/>
        <v>-13.8286097923346+42.6305101829768i</v>
      </c>
      <c r="AO108" s="50">
        <f t="shared" si="33"/>
        <v>44.817305220746377</v>
      </c>
      <c r="AP108" s="50">
        <f t="shared" si="34"/>
        <v>1.8844700057970132</v>
      </c>
      <c r="AQ108" s="50">
        <f t="shared" si="35"/>
        <v>107.97217795116264</v>
      </c>
      <c r="AR108" s="50">
        <f t="shared" si="36"/>
        <v>33.02891479367122</v>
      </c>
      <c r="AS108" s="50">
        <f t="shared" si="51"/>
        <v>50.390925521335816</v>
      </c>
      <c r="AT108" s="50">
        <f t="shared" si="52"/>
        <v>97.093180405179965</v>
      </c>
    </row>
    <row r="109" spans="25:46">
      <c r="Y109" s="50">
        <v>107</v>
      </c>
      <c r="Z109" s="50">
        <f t="shared" si="29"/>
        <v>721.43321624585462</v>
      </c>
      <c r="AA109" s="50" t="str">
        <f t="shared" si="37"/>
        <v>4532.89858442727i</v>
      </c>
      <c r="AB109" s="50">
        <f t="shared" si="27"/>
        <v>8.3333333333333339</v>
      </c>
      <c r="AD109" s="50" t="str">
        <f t="shared" si="30"/>
        <v>0.960025111075742-0.195560550108242i</v>
      </c>
      <c r="AE109" s="50" t="str">
        <f t="shared" si="31"/>
        <v>1.0000000969319-0.000650795127135061i</v>
      </c>
      <c r="AF109" s="50" t="str">
        <f t="shared" si="45"/>
        <v>7.21445982816391-1.47450188893075i</v>
      </c>
      <c r="AG109" s="50">
        <f t="shared" si="32"/>
        <v>7.3635987419638216</v>
      </c>
      <c r="AH109" s="50">
        <f t="shared" si="46"/>
        <v>-0.20160493797711301</v>
      </c>
      <c r="AI109" s="50">
        <f t="shared" si="28"/>
        <v>-11.551112075085303</v>
      </c>
      <c r="AJ109" s="50">
        <f t="shared" si="47"/>
        <v>17.341802297077194</v>
      </c>
      <c r="AL109" s="50" t="str">
        <f t="shared" si="48"/>
        <v>0.0716238286790997-0.257864025882725i</v>
      </c>
      <c r="AM109" s="50" t="str">
        <f t="shared" si="49"/>
        <v>1.00006890246563+0.0281491315522334i</v>
      </c>
      <c r="AN109" s="50" t="str">
        <f t="shared" si="50"/>
        <v>-12.4755709030414+40.4636165271621i</v>
      </c>
      <c r="AO109" s="50">
        <f t="shared" si="33"/>
        <v>42.343171017462062</v>
      </c>
      <c r="AP109" s="50">
        <f t="shared" si="34"/>
        <v>1.8698646956302594</v>
      </c>
      <c r="AQ109" s="50">
        <f t="shared" si="35"/>
        <v>107.13535532012813</v>
      </c>
      <c r="AR109" s="50">
        <f t="shared" si="36"/>
        <v>32.535667571456209</v>
      </c>
      <c r="AS109" s="50">
        <f t="shared" si="51"/>
        <v>49.877469868533403</v>
      </c>
      <c r="AT109" s="50">
        <f t="shared" si="52"/>
        <v>95.584243245042828</v>
      </c>
    </row>
    <row r="110" spans="25:46">
      <c r="Y110" s="50">
        <v>108</v>
      </c>
      <c r="Z110" s="50">
        <f t="shared" si="29"/>
        <v>767.19938786011153</v>
      </c>
      <c r="AA110" s="50" t="str">
        <f t="shared" si="37"/>
        <v>4820.45592147983i</v>
      </c>
      <c r="AB110" s="50">
        <f t="shared" si="27"/>
        <v>8.3333333333333339</v>
      </c>
      <c r="AD110" s="50" t="str">
        <f t="shared" si="30"/>
        <v>0.955028504151254-0.206880332031914i</v>
      </c>
      <c r="AE110" s="50" t="str">
        <f t="shared" si="31"/>
        <v>1.00000010962026-0.000692080226233315i</v>
      </c>
      <c r="AF110" s="50" t="str">
        <f t="shared" si="45"/>
        <v>7.1767865486788-1.55985172778057i</v>
      </c>
      <c r="AG110" s="50">
        <f t="shared" si="32"/>
        <v>7.3443449386556585</v>
      </c>
      <c r="AH110" s="50">
        <f t="shared" si="46"/>
        <v>-0.2140182053895201</v>
      </c>
      <c r="AI110" s="50">
        <f t="shared" si="28"/>
        <v>-12.26233990778351</v>
      </c>
      <c r="AJ110" s="50">
        <f t="shared" si="47"/>
        <v>17.319061319846234</v>
      </c>
      <c r="AL110" s="50" t="str">
        <f t="shared" si="48"/>
        <v>0.0638629195773494-0.244508582835872i</v>
      </c>
      <c r="AM110" s="50" t="str">
        <f t="shared" si="49"/>
        <v>1.00007792174134+0.0299348284384973i</v>
      </c>
      <c r="AN110" s="50" t="str">
        <f t="shared" si="50"/>
        <v>-11.2578314613015+38.3682504440432i</v>
      </c>
      <c r="AO110" s="50">
        <f t="shared" si="33"/>
        <v>39.985765108947092</v>
      </c>
      <c r="AP110" s="50">
        <f t="shared" si="34"/>
        <v>1.8562012118929454</v>
      </c>
      <c r="AQ110" s="50">
        <f t="shared" si="35"/>
        <v>106.35249536853441</v>
      </c>
      <c r="AR110" s="50">
        <f t="shared" si="36"/>
        <v>32.038108209098752</v>
      </c>
      <c r="AS110" s="50">
        <f t="shared" si="51"/>
        <v>49.357169528944986</v>
      </c>
      <c r="AT110" s="50">
        <f t="shared" si="52"/>
        <v>94.090155460750893</v>
      </c>
    </row>
    <row r="111" spans="25:46">
      <c r="Y111" s="50">
        <v>109</v>
      </c>
      <c r="Z111" s="50">
        <f t="shared" si="29"/>
        <v>815.86886696986198</v>
      </c>
      <c r="AA111" s="50" t="str">
        <f t="shared" si="37"/>
        <v>5126.25527753029i</v>
      </c>
      <c r="AB111" s="50">
        <f t="shared" si="27"/>
        <v>8.3333333333333339</v>
      </c>
      <c r="AD111" s="50" t="str">
        <f t="shared" si="30"/>
        <v>0.949440359054146-0.21871256750645i</v>
      </c>
      <c r="AE111" s="50" t="str">
        <f t="shared" si="31"/>
        <v>1.00000012396952-0.000735984374558522i</v>
      </c>
      <c r="AF111" s="50" t="str">
        <f t="shared" si="45"/>
        <v>7.13465320592658-1.64906542971709i</v>
      </c>
      <c r="AG111" s="50">
        <f t="shared" si="32"/>
        <v>7.3227517478285735</v>
      </c>
      <c r="AH111" s="50">
        <f t="shared" si="46"/>
        <v>-0.22714574436114249</v>
      </c>
      <c r="AI111" s="50">
        <f t="shared" si="28"/>
        <v>-13.014492486250983</v>
      </c>
      <c r="AJ111" s="50">
        <f t="shared" si="47"/>
        <v>17.293486223155735</v>
      </c>
      <c r="AL111" s="50" t="str">
        <f t="shared" si="48"/>
        <v>0.0568914220099129-0.231635032133749i</v>
      </c>
      <c r="AM111" s="50" t="str">
        <f t="shared" si="49"/>
        <v>1.00008812162374+0.0318338013371362i</v>
      </c>
      <c r="AN111" s="50" t="str">
        <f t="shared" si="50"/>
        <v>-10.1639558345618+36.3485086759802i</v>
      </c>
      <c r="AO111" s="50">
        <f t="shared" si="33"/>
        <v>37.742814960926417</v>
      </c>
      <c r="AP111" s="50">
        <f t="shared" si="34"/>
        <v>1.8434573631615321</v>
      </c>
      <c r="AQ111" s="50">
        <f t="shared" si="35"/>
        <v>105.62232662147127</v>
      </c>
      <c r="AR111" s="50">
        <f t="shared" si="36"/>
        <v>31.536685757811153</v>
      </c>
      <c r="AS111" s="50">
        <f t="shared" si="51"/>
        <v>48.830171980966888</v>
      </c>
      <c r="AT111" s="50">
        <f t="shared" si="52"/>
        <v>92.607834135220287</v>
      </c>
    </row>
    <row r="112" spans="25:46">
      <c r="Y112" s="50">
        <v>110</v>
      </c>
      <c r="Z112" s="50">
        <f t="shared" si="29"/>
        <v>867.62583315832671</v>
      </c>
      <c r="AA112" s="50" t="str">
        <f t="shared" si="37"/>
        <v>5451.45388702985i</v>
      </c>
      <c r="AB112" s="50">
        <f t="shared" si="27"/>
        <v>8.3333333333333339</v>
      </c>
      <c r="AD112" s="50" t="str">
        <f t="shared" si="30"/>
        <v>0.943199275624256-0.231052950447318i</v>
      </c>
      <c r="AE112" s="50" t="str">
        <f t="shared" si="31"/>
        <v>1.00000014019708-0.000782673721257504i</v>
      </c>
      <c r="AF112" s="50" t="str">
        <f t="shared" si="45"/>
        <v>7.08759685666022-1.74211053292288i</v>
      </c>
      <c r="AG112" s="50">
        <f t="shared" si="32"/>
        <v>7.2985600162950419</v>
      </c>
      <c r="AH112" s="50">
        <f t="shared" si="46"/>
        <v>-0.24101906820024829</v>
      </c>
      <c r="AI112" s="50">
        <f t="shared" si="28"/>
        <v>-13.809375390049977</v>
      </c>
      <c r="AJ112" s="50">
        <f t="shared" si="47"/>
        <v>17.264743671818636</v>
      </c>
      <c r="AL112" s="50" t="str">
        <f t="shared" si="48"/>
        <v>0.0506397896439186-0.219261034725138i</v>
      </c>
      <c r="AM112" s="50" t="str">
        <f t="shared" si="49"/>
        <v>1.00009965664954+0.0338532352706954i</v>
      </c>
      <c r="AN112" s="50" t="str">
        <f t="shared" si="50"/>
        <v>-9.1830317220843+34.4071631168486i</v>
      </c>
      <c r="AO112" s="50">
        <f t="shared" si="33"/>
        <v>35.611528264850321</v>
      </c>
      <c r="AP112" s="50">
        <f t="shared" si="34"/>
        <v>1.8316100336645647</v>
      </c>
      <c r="AQ112" s="50">
        <f t="shared" si="35"/>
        <v>104.94352464279419</v>
      </c>
      <c r="AR112" s="50">
        <f t="shared" si="36"/>
        <v>31.031812235489848</v>
      </c>
      <c r="AS112" s="50">
        <f t="shared" si="51"/>
        <v>48.296555907308488</v>
      </c>
      <c r="AT112" s="50">
        <f t="shared" si="52"/>
        <v>91.134149252744209</v>
      </c>
    </row>
    <row r="113" spans="18:46">
      <c r="Y113" s="50">
        <v>111</v>
      </c>
      <c r="Z113" s="50">
        <f t="shared" si="29"/>
        <v>922.66614996535543</v>
      </c>
      <c r="AA113" s="50" t="str">
        <f t="shared" si="37"/>
        <v>5797.28239689428i</v>
      </c>
      <c r="AB113" s="50">
        <f t="shared" si="27"/>
        <v>8.3333333333333339</v>
      </c>
      <c r="AD113" s="50" t="str">
        <f t="shared" si="30"/>
        <v>0.936239711265116-0.243891017771698i</v>
      </c>
      <c r="AE113" s="50" t="str">
        <f t="shared" si="31"/>
        <v>1.00000015854883-0.000832324956087027i</v>
      </c>
      <c r="AF113" s="50" t="str">
        <f t="shared" si="45"/>
        <v>7.03512332460333-1.83890815353843i</v>
      </c>
      <c r="AG113" s="50">
        <f t="shared" si="32"/>
        <v>7.2714883888738981</v>
      </c>
      <c r="AH113" s="50">
        <f t="shared" si="46"/>
        <v>-0.25566923944821041</v>
      </c>
      <c r="AI113" s="50">
        <f t="shared" si="28"/>
        <v>-14.648768371702113</v>
      </c>
      <c r="AJ113" s="50">
        <f t="shared" si="47"/>
        <v>17.232466299478336</v>
      </c>
      <c r="AL113" s="50" t="str">
        <f t="shared" si="48"/>
        <v>0.0450423214529133-0.207396988240056i</v>
      </c>
      <c r="AM113" s="50" t="str">
        <f t="shared" si="49"/>
        <v>1.00011270158303+0.0360007708687457i</v>
      </c>
      <c r="AN113" s="50" t="str">
        <f t="shared" si="50"/>
        <v>-8.3047501752136+32.5458460463217i</v>
      </c>
      <c r="AO113" s="50">
        <f t="shared" si="33"/>
        <v>33.58870301669274</v>
      </c>
      <c r="AP113" s="50">
        <f t="shared" si="34"/>
        <v>1.8206356904880834</v>
      </c>
      <c r="AQ113" s="50">
        <f t="shared" si="35"/>
        <v>104.31474109585362</v>
      </c>
      <c r="AR113" s="50">
        <f t="shared" si="36"/>
        <v>30.523864689177231</v>
      </c>
      <c r="AS113" s="50">
        <f t="shared" si="51"/>
        <v>47.756330988655563</v>
      </c>
      <c r="AT113" s="50">
        <f t="shared" si="52"/>
        <v>89.665972724151501</v>
      </c>
    </row>
    <row r="114" spans="18:46">
      <c r="R114" s="7"/>
      <c r="S114" s="7"/>
      <c r="T114" s="7"/>
      <c r="U114" s="7"/>
      <c r="V114" s="7"/>
      <c r="W114" s="7"/>
      <c r="X114" s="7"/>
      <c r="Y114" s="50">
        <v>112</v>
      </c>
      <c r="Z114" s="50">
        <f t="shared" si="29"/>
        <v>981.19810609251715</v>
      </c>
      <c r="AA114" s="50" t="str">
        <f t="shared" si="37"/>
        <v>6165.04952363294i</v>
      </c>
      <c r="AB114" s="50">
        <f t="shared" si="27"/>
        <v>8.3333333333333339</v>
      </c>
      <c r="AD114" s="50" t="str">
        <f t="shared" si="30"/>
        <v>0.928492296939211-0.257209050159467i</v>
      </c>
      <c r="AE114" s="50" t="str">
        <f t="shared" si="31"/>
        <v>1.00000017930279-0.000885125978181755i</v>
      </c>
      <c r="AF114" s="50" t="str">
        <f t="shared" si="45"/>
        <v>6.97670958298126-1.93932469767061i</v>
      </c>
      <c r="AG114" s="50">
        <f t="shared" si="32"/>
        <v>7.241233105504735</v>
      </c>
      <c r="AH114" s="50">
        <f t="shared" si="46"/>
        <v>-0.27112645641914856</v>
      </c>
      <c r="AI114" s="50">
        <f t="shared" si="28"/>
        <v>-15.53440166715486</v>
      </c>
      <c r="AJ114" s="50">
        <f t="shared" si="47"/>
        <v>17.196250565147615</v>
      </c>
      <c r="AL114" s="50" t="str">
        <f t="shared" si="48"/>
        <v>0.040037476120638-0.196047128585265i</v>
      </c>
      <c r="AM114" s="50" t="str">
        <f t="shared" si="49"/>
        <v>1.00012745406341+0.0382845332310295i</v>
      </c>
      <c r="AN114" s="50" t="str">
        <f t="shared" si="50"/>
        <v>-7.51945492914405+30.765222980665i</v>
      </c>
      <c r="AO114" s="50">
        <f t="shared" si="33"/>
        <v>31.670824862662904</v>
      </c>
      <c r="AP114" s="50">
        <f t="shared" si="34"/>
        <v>1.8105108216835939</v>
      </c>
      <c r="AQ114" s="50">
        <f t="shared" si="35"/>
        <v>103.73462884523269</v>
      </c>
      <c r="AR114" s="50">
        <f t="shared" si="36"/>
        <v>30.013187493290914</v>
      </c>
      <c r="AS114" s="50">
        <f t="shared" si="51"/>
        <v>47.209438058438529</v>
      </c>
      <c r="AT114" s="50">
        <f t="shared" si="52"/>
        <v>88.200227178077824</v>
      </c>
    </row>
    <row r="115" spans="18:46">
      <c r="R115" s="7"/>
      <c r="S115" s="7"/>
      <c r="T115" s="7"/>
      <c r="U115" s="7"/>
      <c r="V115" s="7"/>
      <c r="W115" s="7"/>
      <c r="X115" s="7"/>
      <c r="Y115" s="50">
        <v>113</v>
      </c>
      <c r="Z115" s="50">
        <f t="shared" si="29"/>
        <v>1043.443203628628</v>
      </c>
      <c r="AA115" s="50" t="str">
        <f t="shared" si="37"/>
        <v>6556.14700591579i</v>
      </c>
      <c r="AB115" s="50">
        <f t="shared" si="27"/>
        <v>8.3333333333333339</v>
      </c>
      <c r="AD115" s="50" t="str">
        <f t="shared" si="30"/>
        <v>0.919884348672687-0.270980894442302i</v>
      </c>
      <c r="AE115" s="50" t="str">
        <f t="shared" si="31"/>
        <v>1.00000020277343-0.000941276607266498i</v>
      </c>
      <c r="AF115" s="50" t="str">
        <f t="shared" si="45"/>
        <v>6.91180761115036-2.04316298249677i</v>
      </c>
      <c r="AG115" s="50">
        <f t="shared" si="32"/>
        <v>7.2074683090944722</v>
      </c>
      <c r="AH115" s="50">
        <f t="shared" si="46"/>
        <v>-0.28741956938337904</v>
      </c>
      <c r="AI115" s="50">
        <f t="shared" si="28"/>
        <v>-16.467928275135151</v>
      </c>
      <c r="AJ115" s="50">
        <f t="shared" si="47"/>
        <v>17.15565482983299</v>
      </c>
      <c r="AL115" s="50" t="str">
        <f t="shared" si="48"/>
        <v>0.0355680279215529-0.18521053779773i</v>
      </c>
      <c r="AM115" s="50" t="str">
        <f t="shared" si="49"/>
        <v>1.00014413759875+0.0407131626136024i</v>
      </c>
      <c r="AN115" s="50" t="str">
        <f t="shared" si="50"/>
        <v>-6.81816686129373+29.0651508149809i</v>
      </c>
      <c r="AO115" s="50">
        <f t="shared" si="33"/>
        <v>29.854151993416739</v>
      </c>
      <c r="AP115" s="50">
        <f t="shared" si="34"/>
        <v>1.8012123106341218</v>
      </c>
      <c r="AQ115" s="50">
        <f t="shared" si="35"/>
        <v>103.2018634063422</v>
      </c>
      <c r="AR115" s="50">
        <f t="shared" si="36"/>
        <v>29.500094791340569</v>
      </c>
      <c r="AS115" s="50">
        <f t="shared" si="51"/>
        <v>46.655749621173555</v>
      </c>
      <c r="AT115" s="50">
        <f t="shared" si="52"/>
        <v>86.733935131207048</v>
      </c>
    </row>
    <row r="116" spans="18:46">
      <c r="R116" s="7"/>
      <c r="S116" s="7"/>
      <c r="T116" s="7"/>
      <c r="U116" s="7"/>
      <c r="V116" s="7"/>
      <c r="W116" s="7"/>
      <c r="X116" s="7"/>
      <c r="Y116" s="50">
        <v>114</v>
      </c>
      <c r="Z116" s="50">
        <f t="shared" si="29"/>
        <v>1109.6369962786232</v>
      </c>
      <c r="AA116" s="50" t="str">
        <f t="shared" si="37"/>
        <v>6972.05487132073i</v>
      </c>
      <c r="AB116" s="50">
        <f t="shared" si="27"/>
        <v>8.3333333333333339</v>
      </c>
      <c r="AD116" s="50" t="str">
        <f t="shared" si="30"/>
        <v>0.910340614076492-0.285170732264675i</v>
      </c>
      <c r="AE116" s="50" t="str">
        <f t="shared" si="31"/>
        <v>1.00000022931635-0.00100098934000922i</v>
      </c>
      <c r="AF116" s="50" t="str">
        <f t="shared" si="45"/>
        <v>6.83985002319607-2.15015295227213i</v>
      </c>
      <c r="AG116" s="50">
        <f t="shared" si="32"/>
        <v>7.1698470038055788</v>
      </c>
      <c r="AH116" s="50">
        <f t="shared" si="46"/>
        <v>-0.30457552226272105</v>
      </c>
      <c r="AI116" s="50">
        <f t="shared" si="28"/>
        <v>-17.450891968646761</v>
      </c>
      <c r="AJ116" s="50">
        <f t="shared" si="47"/>
        <v>17.110197768552883</v>
      </c>
      <c r="AL116" s="50" t="str">
        <f t="shared" si="48"/>
        <v>0.0315810974657776-0.174882050961883i</v>
      </c>
      <c r="AM116" s="50" t="str">
        <f t="shared" si="49"/>
        <v>1.00016300495153+0.0432958470519899i</v>
      </c>
      <c r="AN116" s="50" t="str">
        <f t="shared" si="50"/>
        <v>-6.19258881502599+27.4448201280908i</v>
      </c>
      <c r="AO116" s="50">
        <f t="shared" si="33"/>
        <v>28.134788218418187</v>
      </c>
      <c r="AP116" s="50">
        <f t="shared" si="34"/>
        <v>1.7927177526860407</v>
      </c>
      <c r="AQ116" s="50">
        <f t="shared" si="35"/>
        <v>102.71516108708784</v>
      </c>
      <c r="AR116" s="50">
        <f t="shared" si="36"/>
        <v>28.984873007949492</v>
      </c>
      <c r="AS116" s="50">
        <f t="shared" si="51"/>
        <v>46.095070776502375</v>
      </c>
      <c r="AT116" s="50">
        <f t="shared" si="52"/>
        <v>85.264269118441078</v>
      </c>
    </row>
    <row r="117" spans="18:46">
      <c r="R117" s="7"/>
      <c r="S117" s="7"/>
      <c r="T117" s="7"/>
      <c r="U117" s="7"/>
      <c r="V117" s="7"/>
      <c r="W117" s="7"/>
      <c r="X117" s="7"/>
      <c r="Y117" s="50">
        <v>115</v>
      </c>
      <c r="Z117" s="50">
        <f t="shared" si="29"/>
        <v>1180.0299807678607</v>
      </c>
      <c r="AA117" s="50" t="str">
        <f t="shared" si="37"/>
        <v>7414.34703719203i</v>
      </c>
      <c r="AB117" s="50">
        <f t="shared" si="27"/>
        <v>8.3333333333333339</v>
      </c>
      <c r="AD117" s="50" t="str">
        <f t="shared" si="30"/>
        <v>0.899784294019917-0.299731831613437i</v>
      </c>
      <c r="AE117" s="50" t="str">
        <f t="shared" si="31"/>
        <v>1.0000002593337-0.00106449015438312i</v>
      </c>
      <c r="AF117" s="50" t="str">
        <f t="shared" si="45"/>
        <v>6.76025777111822-2.25994226517191i</v>
      </c>
      <c r="AG117" s="50">
        <f t="shared" si="32"/>
        <v>7.1280028180321748</v>
      </c>
      <c r="AH117" s="50">
        <f t="shared" si="46"/>
        <v>-0.32261871758395971</v>
      </c>
      <c r="AI117" s="50">
        <f t="shared" si="28"/>
        <v>-18.48469090948393</v>
      </c>
      <c r="AJ117" s="50">
        <f t="shared" si="47"/>
        <v>17.059357254514584</v>
      </c>
      <c r="AL117" s="50" t="str">
        <f t="shared" si="48"/>
        <v>0.0280280864847364-0.165053060719093i</v>
      </c>
      <c r="AM117" s="50" t="str">
        <f t="shared" si="49"/>
        <v>1.0001843419673+0.0460423570422902i</v>
      </c>
      <c r="AN117" s="50" t="str">
        <f t="shared" si="50"/>
        <v>-5.63509536666995+25.9028814191773i</v>
      </c>
      <c r="AO117" s="50">
        <f t="shared" si="33"/>
        <v>26.508745077944106</v>
      </c>
      <c r="AP117" s="50">
        <f t="shared" si="34"/>
        <v>1.785005720293446</v>
      </c>
      <c r="AQ117" s="50">
        <f t="shared" si="35"/>
        <v>102.27329417952397</v>
      </c>
      <c r="AR117" s="50">
        <f t="shared" si="36"/>
        <v>28.467783375013312</v>
      </c>
      <c r="AS117" s="50">
        <f t="shared" si="51"/>
        <v>45.527140629527892</v>
      </c>
      <c r="AT117" s="50">
        <f t="shared" si="52"/>
        <v>83.788603270040042</v>
      </c>
    </row>
    <row r="118" spans="18:46">
      <c r="R118" s="7"/>
      <c r="S118" s="7"/>
      <c r="T118" s="7"/>
      <c r="U118" s="7"/>
      <c r="V118" s="7"/>
      <c r="W118" s="7"/>
      <c r="X118" s="7"/>
      <c r="Y118" s="50">
        <v>116</v>
      </c>
      <c r="Z118" s="50">
        <f t="shared" si="29"/>
        <v>1254.8885447951977</v>
      </c>
      <c r="AA118" s="50" t="str">
        <f t="shared" si="37"/>
        <v>7884.69726680516i</v>
      </c>
      <c r="AB118" s="50">
        <f t="shared" si="27"/>
        <v>8.3333333333333339</v>
      </c>
      <c r="AD118" s="50" t="str">
        <f t="shared" si="30"/>
        <v>0.888138377385432-0.314605331853381i</v>
      </c>
      <c r="AE118" s="50" t="str">
        <f t="shared" si="31"/>
        <v>1.00000029328027-0.00113201936508891i</v>
      </c>
      <c r="AF118" s="50" t="str">
        <f t="shared" si="45"/>
        <v>6.6724502085776-2.3720871327624i</v>
      </c>
      <c r="AG118" s="50">
        <f t="shared" si="32"/>
        <v>7.0815527359022186</v>
      </c>
      <c r="AH118" s="50">
        <f t="shared" si="46"/>
        <v>-0.34157030511858738</v>
      </c>
      <c r="AI118" s="50">
        <f t="shared" si="28"/>
        <v>-19.570536890290839</v>
      </c>
      <c r="AJ118" s="50">
        <f t="shared" si="47"/>
        <v>17.002569873283321</v>
      </c>
      <c r="AL118" s="50" t="str">
        <f t="shared" si="48"/>
        <v>0.0248645415034475-0.155712221997089i</v>
      </c>
      <c r="AM118" s="50" t="str">
        <f t="shared" si="49"/>
        <v>1.0002084719043+0.0489630824084188i</v>
      </c>
      <c r="AN118" s="50" t="str">
        <f t="shared" si="50"/>
        <v>-5.1387114343265+24.4375556885041i</v>
      </c>
      <c r="AO118" s="50">
        <f t="shared" si="33"/>
        <v>24.971993977934908</v>
      </c>
      <c r="AP118" s="50">
        <f t="shared" si="34"/>
        <v>1.778055982856015</v>
      </c>
      <c r="AQ118" s="50">
        <f t="shared" si="35"/>
        <v>101.87510355563512</v>
      </c>
      <c r="AR118" s="50">
        <f t="shared" si="36"/>
        <v>27.949064430559091</v>
      </c>
      <c r="AS118" s="50">
        <f t="shared" si="51"/>
        <v>44.951634303842411</v>
      </c>
      <c r="AT118" s="50">
        <f t="shared" si="52"/>
        <v>82.304566665344282</v>
      </c>
    </row>
    <row r="119" spans="18:46">
      <c r="R119" s="7"/>
      <c r="S119" s="7"/>
      <c r="T119" s="7"/>
      <c r="U119" s="7"/>
      <c r="V119" s="7"/>
      <c r="W119" s="7"/>
      <c r="X119" s="7"/>
      <c r="Y119" s="50">
        <v>117</v>
      </c>
      <c r="Z119" s="50">
        <f t="shared" si="29"/>
        <v>1334.4959751221782</v>
      </c>
      <c r="AA119" s="50" t="str">
        <f t="shared" si="37"/>
        <v>8384.88550337796i</v>
      </c>
      <c r="AB119" s="50">
        <f t="shared" si="27"/>
        <v>8.3333333333333339</v>
      </c>
      <c r="AD119" s="50" t="str">
        <f t="shared" si="30"/>
        <v>0.875327320702634-0.329719128597278i</v>
      </c>
      <c r="AE119" s="50" t="str">
        <f t="shared" si="31"/>
        <v>1.00000033167039-0.00120383253328328i</v>
      </c>
      <c r="AF119" s="50" t="str">
        <f t="shared" si="45"/>
        <v>6.57585775495248-2.48604391220291i</v>
      </c>
      <c r="AG119" s="50">
        <f t="shared" si="32"/>
        <v>7.0301009627721429</v>
      </c>
      <c r="AH119" s="50">
        <f t="shared" si="46"/>
        <v>-0.36144739823927763</v>
      </c>
      <c r="AI119" s="50">
        <f t="shared" si="28"/>
        <v>-20.70941043509491</v>
      </c>
      <c r="AJ119" s="50">
        <f t="shared" si="47"/>
        <v>16.939231243668054</v>
      </c>
      <c r="AL119" s="50" t="str">
        <f t="shared" si="48"/>
        <v>0.0220499670777101-0.146846062356408i</v>
      </c>
      <c r="AM119" s="50" t="str">
        <f t="shared" si="49"/>
        <v>1.00023576032947+0.0520690714913579i</v>
      </c>
      <c r="AN119" s="50" t="str">
        <f t="shared" si="50"/>
        <v>-4.69708297300861+23.0467302090662i</v>
      </c>
      <c r="AO119" s="50">
        <f t="shared" si="33"/>
        <v>23.520509386167891</v>
      </c>
      <c r="AP119" s="50">
        <f t="shared" si="34"/>
        <v>1.7718496871502498</v>
      </c>
      <c r="AQ119" s="50">
        <f t="shared" si="35"/>
        <v>101.5195090052846</v>
      </c>
      <c r="AR119" s="50">
        <f t="shared" si="36"/>
        <v>27.4289344613527</v>
      </c>
      <c r="AS119" s="50">
        <f t="shared" si="51"/>
        <v>44.368165705020758</v>
      </c>
      <c r="AT119" s="50">
        <f t="shared" si="52"/>
        <v>80.810098570189695</v>
      </c>
    </row>
    <row r="120" spans="18:46">
      <c r="R120" s="7"/>
      <c r="S120" s="7"/>
      <c r="T120" s="7"/>
      <c r="U120" s="7"/>
      <c r="V120" s="7"/>
      <c r="W120" s="7"/>
      <c r="X120" s="7"/>
      <c r="Y120" s="50">
        <v>118</v>
      </c>
      <c r="Z120" s="50">
        <f t="shared" si="29"/>
        <v>1419.1535296132129</v>
      </c>
      <c r="AA120" s="50" t="str">
        <f t="shared" si="37"/>
        <v>8916.80460589779i</v>
      </c>
      <c r="AB120" s="50">
        <f t="shared" si="27"/>
        <v>8.3333333333333339</v>
      </c>
      <c r="AD120" s="50" t="str">
        <f t="shared" si="30"/>
        <v>0.861279093253201-0.344986941211099i</v>
      </c>
      <c r="AE120" s="50" t="str">
        <f t="shared" si="31"/>
        <v>1.0000003750857-0.00128020143406666i</v>
      </c>
      <c r="AF120" s="50" t="str">
        <f t="shared" si="45"/>
        <v>6.46993731496287-2.60116207547714i</v>
      </c>
      <c r="AG120" s="50">
        <f t="shared" si="32"/>
        <v>6.9732440802290503</v>
      </c>
      <c r="AH120" s="50">
        <f t="shared" si="46"/>
        <v>-0.38226222662416126</v>
      </c>
      <c r="AI120" s="50">
        <f t="shared" si="28"/>
        <v>-21.902012252837849</v>
      </c>
      <c r="AJ120" s="50">
        <f t="shared" si="47"/>
        <v>16.868697336341079</v>
      </c>
      <c r="AL120" s="50" t="str">
        <f t="shared" si="48"/>
        <v>0.0195476054423651-0.138439505069307i</v>
      </c>
      <c r="AM120" s="50" t="str">
        <f t="shared" si="49"/>
        <v>1.00026662065506+0.0553720728043113i</v>
      </c>
      <c r="AN120" s="50" t="str">
        <f t="shared" si="50"/>
        <v>-4.30444239938608+21.7280406056461i</v>
      </c>
      <c r="AO120" s="50">
        <f t="shared" si="33"/>
        <v>22.150304127262867</v>
      </c>
      <c r="AP120" s="50">
        <f t="shared" si="34"/>
        <v>1.7663695038299154</v>
      </c>
      <c r="AQ120" s="50">
        <f t="shared" si="35"/>
        <v>101.20551763007145</v>
      </c>
      <c r="AR120" s="50">
        <f t="shared" si="36"/>
        <v>26.907593870671889</v>
      </c>
      <c r="AS120" s="50">
        <f t="shared" si="51"/>
        <v>43.776291207012967</v>
      </c>
      <c r="AT120" s="50">
        <f t="shared" si="52"/>
        <v>79.303505377233606</v>
      </c>
    </row>
    <row r="121" spans="18:46">
      <c r="R121" s="7"/>
      <c r="S121" s="7"/>
      <c r="T121" s="7"/>
      <c r="U121" s="7"/>
      <c r="V121" s="7"/>
      <c r="W121" s="7"/>
      <c r="X121" s="7"/>
      <c r="Y121" s="50">
        <v>119</v>
      </c>
      <c r="Z121" s="50">
        <f t="shared" si="29"/>
        <v>1509.1815772837017</v>
      </c>
      <c r="AA121" s="50" t="str">
        <f t="shared" si="37"/>
        <v>9482.46751225507i</v>
      </c>
      <c r="AB121" s="50">
        <f t="shared" si="27"/>
        <v>8.3333333333333339</v>
      </c>
      <c r="AD121" s="50" t="str">
        <f t="shared" si="30"/>
        <v>0.845927590889816-0.360307661598861i</v>
      </c>
      <c r="AE121" s="50" t="str">
        <f t="shared" si="31"/>
        <v>1.00000042418397-0.00136141508540404i</v>
      </c>
      <c r="AF121" s="50" t="str">
        <f t="shared" si="45"/>
        <v>6.35419047831426-2.71667929941068i</v>
      </c>
      <c r="AG121" s="50">
        <f t="shared" si="32"/>
        <v>6.9105776206150891</v>
      </c>
      <c r="AH121" s="50">
        <f t="shared" si="46"/>
        <v>-0.40402123954646679</v>
      </c>
      <c r="AI121" s="50">
        <f t="shared" si="28"/>
        <v>-23.148711859656579</v>
      </c>
      <c r="AJ121" s="50">
        <f t="shared" si="47"/>
        <v>16.790286987893563</v>
      </c>
      <c r="AL121" s="50" t="str">
        <f t="shared" si="48"/>
        <v>0.0173241960118347-0.130476312962845i</v>
      </c>
      <c r="AM121" s="50" t="str">
        <f t="shared" si="49"/>
        <v>1.00030152039953+0.0588845793061118i</v>
      </c>
      <c r="AN121" s="50" t="str">
        <f t="shared" si="50"/>
        <v>-3.95557085514049+20.4789405015223i</v>
      </c>
      <c r="AO121" s="50">
        <f t="shared" si="33"/>
        <v>20.857457775455938</v>
      </c>
      <c r="AP121" s="50">
        <f t="shared" si="34"/>
        <v>1.7615997449597827</v>
      </c>
      <c r="AQ121" s="50">
        <f t="shared" si="35"/>
        <v>100.93223057751776</v>
      </c>
      <c r="AR121" s="50">
        <f t="shared" si="36"/>
        <v>26.385227461125776</v>
      </c>
      <c r="AS121" s="50">
        <f t="shared" si="51"/>
        <v>43.175514449019339</v>
      </c>
      <c r="AT121" s="50">
        <f t="shared" si="52"/>
        <v>77.78351871786117</v>
      </c>
    </row>
    <row r="122" spans="18:46">
      <c r="R122" s="7"/>
      <c r="S122" s="7"/>
      <c r="T122" s="7"/>
      <c r="U122" s="7"/>
      <c r="V122" s="7"/>
      <c r="W122" s="7"/>
      <c r="X122" s="7"/>
      <c r="Y122" s="50">
        <v>120</v>
      </c>
      <c r="Z122" s="50">
        <f t="shared" si="29"/>
        <v>1604.9208106703452</v>
      </c>
      <c r="AA122" s="50" t="str">
        <f t="shared" si="37"/>
        <v>10084.0148567907i</v>
      </c>
      <c r="AB122" s="50">
        <f t="shared" si="27"/>
        <v>8.3333333333333339</v>
      </c>
      <c r="AD122" s="50" t="str">
        <f t="shared" si="30"/>
        <v>0.829215397552181-0.375565096106168i</v>
      </c>
      <c r="AE122" s="50" t="str">
        <f t="shared" si="31"/>
        <v>1.00000047970908-0.00144778084238808i</v>
      </c>
      <c r="AF122" s="50" t="str">
        <f t="shared" si="45"/>
        <v>6.22818434089806-2.83171951971603i</v>
      </c>
      <c r="AG122" s="50">
        <f t="shared" si="32"/>
        <v>6.8417041460844077</v>
      </c>
      <c r="AH122" s="50">
        <f t="shared" si="46"/>
        <v>-0.42672418050165012</v>
      </c>
      <c r="AI122" s="50">
        <f t="shared" si="28"/>
        <v>-24.449494558923288</v>
      </c>
      <c r="AJ122" s="50">
        <f t="shared" si="47"/>
        <v>16.703285803584116</v>
      </c>
      <c r="AL122" s="50" t="str">
        <f t="shared" si="48"/>
        <v>0.015349725229903-0.122939461383518i</v>
      </c>
      <c r="AM122" s="50" t="str">
        <f t="shared" si="49"/>
        <v>1.00034098826738+0.0626198754540629i</v>
      </c>
      <c r="AN122" s="50" t="str">
        <f t="shared" si="50"/>
        <v>-3.64575895596317+19.2967600441728i</v>
      </c>
      <c r="AO122" s="50">
        <f t="shared" si="33"/>
        <v>19.63813908106798</v>
      </c>
      <c r="AP122" s="50">
        <f t="shared" si="34"/>
        <v>1.7575264569889226</v>
      </c>
      <c r="AQ122" s="50">
        <f t="shared" si="35"/>
        <v>100.69884836804607</v>
      </c>
      <c r="AR122" s="50">
        <f t="shared" si="36"/>
        <v>25.862006629187341</v>
      </c>
      <c r="AS122" s="50">
        <f t="shared" si="51"/>
        <v>42.565292432771457</v>
      </c>
      <c r="AT122" s="50">
        <f t="shared" si="52"/>
        <v>76.24935380912278</v>
      </c>
    </row>
    <row r="123" spans="18:46">
      <c r="R123" s="7"/>
      <c r="S123" s="7"/>
      <c r="T123" s="7"/>
      <c r="U123" s="7"/>
      <c r="V123" s="7"/>
      <c r="W123" s="7"/>
      <c r="X123" s="7"/>
      <c r="Y123" s="50">
        <v>121</v>
      </c>
      <c r="Z123" s="50">
        <f t="shared" si="29"/>
        <v>1706.7335351116335</v>
      </c>
      <c r="AA123" s="50" t="str">
        <f t="shared" si="37"/>
        <v>10723.7230710841i</v>
      </c>
      <c r="AB123" s="50">
        <f t="shared" si="27"/>
        <v>8.3333333333333339</v>
      </c>
      <c r="AD123" s="50" t="str">
        <f t="shared" si="30"/>
        <v>0.811096842115795-0.39062822030268i</v>
      </c>
      <c r="AE123" s="50" t="str">
        <f t="shared" si="31"/>
        <v>1.00000054250226-0.00153962556100329i</v>
      </c>
      <c r="AF123" s="50" t="str">
        <f t="shared" si="45"/>
        <v>6.09157455273329-2.94529485202983i</v>
      </c>
      <c r="AG123" s="50">
        <f t="shared" si="32"/>
        <v>6.7662428493885152</v>
      </c>
      <c r="AH123" s="50">
        <f t="shared" si="46"/>
        <v>-0.45036316110509361</v>
      </c>
      <c r="AI123" s="50">
        <f t="shared" si="28"/>
        <v>-25.803908379492217</v>
      </c>
      <c r="AJ123" s="50">
        <f t="shared" si="47"/>
        <v>16.606951622679929</v>
      </c>
      <c r="AL123" s="50" t="str">
        <f t="shared" si="48"/>
        <v>0.0135971747770173-0.115811448549358i</v>
      </c>
      <c r="AM123" s="50" t="str">
        <f t="shared" si="49"/>
        <v>1.00038562215504+0.0665920872066239i</v>
      </c>
      <c r="AN123" s="50" t="str">
        <f t="shared" si="50"/>
        <v>-3.37076728273783+18.178754606973i</v>
      </c>
      <c r="AO123" s="50">
        <f t="shared" si="33"/>
        <v>18.488623289334388</v>
      </c>
      <c r="AP123" s="50">
        <f t="shared" si="34"/>
        <v>1.7541374929945655</v>
      </c>
      <c r="AQ123" s="50">
        <f t="shared" si="35"/>
        <v>100.50467503424761</v>
      </c>
      <c r="AR123" s="50">
        <f t="shared" si="36"/>
        <v>25.338091473475281</v>
      </c>
      <c r="AS123" s="50">
        <f t="shared" si="51"/>
        <v>41.94504309615521</v>
      </c>
      <c r="AT123" s="50">
        <f t="shared" si="52"/>
        <v>74.700766654755398</v>
      </c>
    </row>
    <row r="124" spans="18:46">
      <c r="R124" s="7"/>
      <c r="S124" s="7"/>
      <c r="T124" s="7"/>
      <c r="U124" s="7"/>
      <c r="V124" s="7"/>
      <c r="W124" s="7"/>
      <c r="X124" s="7"/>
      <c r="Y124" s="50">
        <v>122</v>
      </c>
      <c r="Z124" s="50">
        <f t="shared" si="29"/>
        <v>1815.0050398174897</v>
      </c>
      <c r="AA124" s="50" t="str">
        <f t="shared" si="37"/>
        <v>11404.0129986382i</v>
      </c>
      <c r="AB124" s="50">
        <f t="shared" si="27"/>
        <v>8.3333333333333339</v>
      </c>
      <c r="AD124" s="50" t="str">
        <f t="shared" si="30"/>
        <v>0.79154126052839-0.405352065956421i</v>
      </c>
      <c r="AE124" s="50" t="str">
        <f t="shared" si="31"/>
        <v>1.00000061351486-0.00163729683581777i</v>
      </c>
      <c r="AF124" s="50" t="str">
        <f t="shared" si="45"/>
        <v>5.94412991373074-3.05631227953498i</v>
      </c>
      <c r="AG124" s="50">
        <f t="shared" si="32"/>
        <v>6.6838406011323261</v>
      </c>
      <c r="AH124" s="50">
        <f t="shared" si="46"/>
        <v>-0.47492176962178478</v>
      </c>
      <c r="AI124" s="50">
        <f t="shared" si="28"/>
        <v>-27.211012998212659</v>
      </c>
      <c r="AJ124" s="50">
        <f t="shared" si="47"/>
        <v>16.500521682374078</v>
      </c>
      <c r="AL124" s="50" t="str">
        <f t="shared" si="48"/>
        <v>0.012042274080982-0.109074551183769i</v>
      </c>
      <c r="AM124" s="50" t="str">
        <f t="shared" si="49"/>
        <v>1.00043609820377+0.0708162351559676i</v>
      </c>
      <c r="AN124" s="50" t="str">
        <f t="shared" si="50"/>
        <v>-3.12678754784145+17.1221449055684i</v>
      </c>
      <c r="AO124" s="50">
        <f t="shared" si="33"/>
        <v>17.405305126214198</v>
      </c>
      <c r="AP124" s="50">
        <f t="shared" si="34"/>
        <v>1.7514225674546606</v>
      </c>
      <c r="AQ124" s="50">
        <f t="shared" si="35"/>
        <v>100.34912125911877</v>
      </c>
      <c r="AR124" s="50">
        <f t="shared" si="36"/>
        <v>24.81363282298307</v>
      </c>
      <c r="AS124" s="50">
        <f t="shared" si="51"/>
        <v>41.314154505357152</v>
      </c>
      <c r="AT124" s="50">
        <f t="shared" si="52"/>
        <v>73.138108260906108</v>
      </c>
    </row>
    <row r="125" spans="18:46">
      <c r="R125" s="7"/>
      <c r="S125" s="7"/>
      <c r="T125" s="7"/>
      <c r="U125" s="7"/>
      <c r="V125" s="7"/>
      <c r="W125" s="7"/>
      <c r="X125" s="7"/>
      <c r="Y125" s="50">
        <v>123</v>
      </c>
      <c r="Z125" s="50">
        <f t="shared" si="29"/>
        <v>1930.1450559166665</v>
      </c>
      <c r="AA125" s="50" t="str">
        <f t="shared" si="37"/>
        <v>12127.4590560609i</v>
      </c>
      <c r="AB125" s="50">
        <f t="shared" si="27"/>
        <v>8.3333333333333339</v>
      </c>
      <c r="AD125" s="50" t="str">
        <f t="shared" si="30"/>
        <v>0.770536331199737-0.419579347439147i</v>
      </c>
      <c r="AE125" s="50" t="str">
        <f t="shared" si="31"/>
        <v>1.00000069382274-0.00174116431631214i</v>
      </c>
      <c r="AF125" s="50" t="str">
        <f t="shared" si="45"/>
        <v>5.78575752177025-3.16358591572672i</v>
      </c>
      <c r="AG125" s="50">
        <f t="shared" si="32"/>
        <v>6.5941842518165581</v>
      </c>
      <c r="AH125" s="50">
        <f t="shared" si="46"/>
        <v>-0.50037425654775536</v>
      </c>
      <c r="AI125" s="50">
        <f t="shared" si="28"/>
        <v>-28.669333077182682</v>
      </c>
      <c r="AJ125" s="50">
        <f t="shared" si="47"/>
        <v>16.383221556868392</v>
      </c>
      <c r="AL125" s="50" t="str">
        <f t="shared" si="48"/>
        <v>0.0106632613982178-0.102711032779206i</v>
      </c>
      <c r="AM125" s="50" t="str">
        <f t="shared" si="49"/>
        <v>1.00049318103634+0.0753082909804125i</v>
      </c>
      <c r="AN125" s="50" t="str">
        <f t="shared" si="50"/>
        <v>-2.91040510609673+16.1241496819103i</v>
      </c>
      <c r="AO125" s="50">
        <f t="shared" si="33"/>
        <v>16.384708140404634</v>
      </c>
      <c r="AP125" s="50">
        <f t="shared" si="34"/>
        <v>1.7493732962481012</v>
      </c>
      <c r="AQ125" s="50">
        <f t="shared" si="35"/>
        <v>100.23170666790526</v>
      </c>
      <c r="AR125" s="50">
        <f t="shared" si="36"/>
        <v>24.288774194635607</v>
      </c>
      <c r="AS125" s="50">
        <f t="shared" si="51"/>
        <v>40.671995751503999</v>
      </c>
      <c r="AT125" s="50">
        <f t="shared" si="52"/>
        <v>71.562373590722572</v>
      </c>
    </row>
    <row r="126" spans="18:46">
      <c r="R126" s="7"/>
      <c r="S126" s="7"/>
      <c r="T126" s="7"/>
      <c r="U126" s="7"/>
      <c r="V126" s="7"/>
      <c r="W126" s="7"/>
      <c r="X126" s="7"/>
      <c r="Y126" s="50">
        <v>124</v>
      </c>
      <c r="Z126" s="50">
        <f t="shared" si="29"/>
        <v>2052.58930699948</v>
      </c>
      <c r="AA126" s="50" t="str">
        <f t="shared" si="37"/>
        <v>12896.7989754131i</v>
      </c>
      <c r="AB126" s="50">
        <f t="shared" si="27"/>
        <v>8.3333333333333339</v>
      </c>
      <c r="AD126" s="50" t="str">
        <f t="shared" si="30"/>
        <v>0.74809130886024-0.433142908190621i</v>
      </c>
      <c r="AE126" s="50" t="str">
        <f t="shared" si="31"/>
        <v>1.00000078464258-0.00185162110685931i</v>
      </c>
      <c r="AF126" s="50" t="str">
        <f t="shared" si="45"/>
        <v>5.61652715525574-3.26585545023872i</v>
      </c>
      <c r="AG126" s="50">
        <f t="shared" si="32"/>
        <v>6.4970138608116805</v>
      </c>
      <c r="AH126" s="50">
        <f t="shared" si="46"/>
        <v>-0.52668484554090544</v>
      </c>
      <c r="AI126" s="50">
        <f t="shared" si="28"/>
        <v>-30.176818782993539</v>
      </c>
      <c r="AJ126" s="50">
        <f t="shared" si="47"/>
        <v>16.254275865914135</v>
      </c>
      <c r="AL126" s="50" t="str">
        <f t="shared" si="48"/>
        <v>0.00944065638945805-0.0967033111966402i</v>
      </c>
      <c r="AM126" s="50" t="str">
        <f t="shared" si="49"/>
        <v>1.00055773533225+0.0800852374170661i</v>
      </c>
      <c r="AN126" s="50" t="str">
        <f t="shared" si="50"/>
        <v>-2.71856326913461+15.1820120081846i</v>
      </c>
      <c r="AO126" s="50">
        <f t="shared" si="33"/>
        <v>15.423491007711233</v>
      </c>
      <c r="AP126" s="50">
        <f t="shared" si="34"/>
        <v>1.7479832240420183</v>
      </c>
      <c r="AQ126" s="50">
        <f t="shared" si="35"/>
        <v>100.15206139727826</v>
      </c>
      <c r="AR126" s="50">
        <f t="shared" si="36"/>
        <v>23.763653691924862</v>
      </c>
      <c r="AS126" s="50">
        <f t="shared" si="51"/>
        <v>40.017929557838997</v>
      </c>
      <c r="AT126" s="50">
        <f t="shared" si="52"/>
        <v>69.975242614284724</v>
      </c>
    </row>
    <row r="127" spans="18:46">
      <c r="R127" s="7"/>
      <c r="S127" s="7"/>
      <c r="T127" s="7"/>
      <c r="U127" s="7"/>
      <c r="V127" s="7"/>
      <c r="W127" s="7"/>
      <c r="X127" s="7"/>
      <c r="Y127" s="50">
        <v>125</v>
      </c>
      <c r="Z127" s="50">
        <f t="shared" si="29"/>
        <v>2182.8011580236971</v>
      </c>
      <c r="AA127" s="50" t="str">
        <f t="shared" si="37"/>
        <v>13714.9441645891i</v>
      </c>
      <c r="AB127" s="50">
        <f t="shared" si="27"/>
        <v>8.3333333333333339</v>
      </c>
      <c r="AD127" s="50" t="str">
        <f t="shared" si="30"/>
        <v>0.724239943714516-0.445869024855751i</v>
      </c>
      <c r="AE127" s="50" t="str">
        <f t="shared" si="31"/>
        <v>1.00000088735029-0.00196908525569069i</v>
      </c>
      <c r="AF127" s="50" t="str">
        <f t="shared" si="45"/>
        <v>5.43669328286574-3.36181106132975i</v>
      </c>
      <c r="AG127" s="50">
        <f t="shared" si="32"/>
        <v>6.3921363771462598</v>
      </c>
      <c r="AH127" s="50">
        <f t="shared" si="46"/>
        <v>-0.55380722173365904</v>
      </c>
      <c r="AI127" s="50">
        <f t="shared" si="28"/>
        <v>-31.73081646920442</v>
      </c>
      <c r="AJ127" s="50">
        <f t="shared" si="47"/>
        <v>16.112920642796599</v>
      </c>
      <c r="AL127" s="50" t="str">
        <f t="shared" si="48"/>
        <v>0.00835704605688076-0.091034091625522i</v>
      </c>
      <c r="AM127" s="50" t="str">
        <f t="shared" si="49"/>
        <v>1.00063073891603+0.0851651319656298i</v>
      </c>
      <c r="AN127" s="50" t="str">
        <f t="shared" si="50"/>
        <v>-2.54852971609236+14.2930201559712i</v>
      </c>
      <c r="AO127" s="50">
        <f t="shared" si="33"/>
        <v>14.518451325565161</v>
      </c>
      <c r="AP127" s="50">
        <f t="shared" si="34"/>
        <v>1.7472478407069234</v>
      </c>
      <c r="AQ127" s="50">
        <f t="shared" si="35"/>
        <v>100.10992703585306</v>
      </c>
      <c r="AR127" s="50">
        <f t="shared" si="36"/>
        <v>23.238405858091507</v>
      </c>
      <c r="AS127" s="50">
        <f t="shared" si="51"/>
        <v>39.351326500888106</v>
      </c>
      <c r="AT127" s="50">
        <f t="shared" si="52"/>
        <v>68.379110566648649</v>
      </c>
    </row>
    <row r="128" spans="18:46">
      <c r="R128" s="7"/>
      <c r="S128" s="7"/>
      <c r="T128" s="7"/>
      <c r="U128" s="7"/>
      <c r="V128" s="7"/>
      <c r="W128" s="7"/>
      <c r="X128" s="7"/>
      <c r="Y128" s="50">
        <v>126</v>
      </c>
      <c r="Z128" s="50">
        <f t="shared" si="29"/>
        <v>2321.2733688234066</v>
      </c>
      <c r="AA128" s="50" t="str">
        <f t="shared" si="37"/>
        <v>14584.9907249385i</v>
      </c>
      <c r="AB128" s="50">
        <f t="shared" si="27"/>
        <v>8.3333333333333339</v>
      </c>
      <c r="AD128" s="50" t="str">
        <f t="shared" si="30"/>
        <v>0.69904284510823-0.457581547287211i</v>
      </c>
      <c r="AE128" s="50" t="str">
        <f t="shared" si="31"/>
        <v>1.00000100350188-0.00209400133852976i</v>
      </c>
      <c r="AF128" s="50" t="str">
        <f t="shared" si="45"/>
        <v>5.24671288506033-3.45012463060874i</v>
      </c>
      <c r="AG128" s="50">
        <f t="shared" si="32"/>
        <v>6.2794391521051613</v>
      </c>
      <c r="AH128" s="50">
        <f t="shared" si="46"/>
        <v>-0.58168425002826996</v>
      </c>
      <c r="AI128" s="50">
        <f t="shared" si="28"/>
        <v>-33.328052535852407</v>
      </c>
      <c r="AJ128" s="50">
        <f t="shared" si="47"/>
        <v>15.958417129447886</v>
      </c>
      <c r="AL128" s="50" t="str">
        <f t="shared" si="48"/>
        <v>0.00739688509264968-0.0856864702480842i</v>
      </c>
      <c r="AM128" s="50" t="str">
        <f t="shared" si="49"/>
        <v>1.00071329755639+0.0905671745452163i</v>
      </c>
      <c r="AN128" s="50" t="str">
        <f t="shared" si="50"/>
        <v>-2.39786516537389+13.4545238691458i</v>
      </c>
      <c r="AO128" s="50">
        <f t="shared" si="33"/>
        <v>13.666527353235264</v>
      </c>
      <c r="AP128" s="50">
        <f t="shared" si="34"/>
        <v>1.7471645879006696</v>
      </c>
      <c r="AQ128" s="50">
        <f t="shared" si="35"/>
        <v>100.10515700142211</v>
      </c>
      <c r="AR128" s="50">
        <f t="shared" si="36"/>
        <v>22.713163498494787</v>
      </c>
      <c r="AS128" s="50">
        <f t="shared" si="51"/>
        <v>38.671580627942674</v>
      </c>
      <c r="AT128" s="50">
        <f t="shared" si="52"/>
        <v>66.777104465569707</v>
      </c>
    </row>
    <row r="129" spans="18:46">
      <c r="R129" s="7"/>
      <c r="S129" s="7"/>
      <c r="T129" s="7"/>
      <c r="U129" s="7"/>
      <c r="V129" s="7"/>
      <c r="W129" s="7"/>
      <c r="X129" s="7"/>
      <c r="Y129" s="50">
        <v>127</v>
      </c>
      <c r="Z129" s="50">
        <f t="shared" si="29"/>
        <v>2468.5299588567814</v>
      </c>
      <c r="AA129" s="50" t="str">
        <f t="shared" si="37"/>
        <v>15510.2311678216i</v>
      </c>
      <c r="AB129" s="50">
        <f t="shared" si="27"/>
        <v>8.3333333333333339</v>
      </c>
      <c r="AD129" s="50" t="str">
        <f t="shared" si="30"/>
        <v>0.672589039121931-0.468106779400821i</v>
      </c>
      <c r="AE129" s="50" t="str">
        <f t="shared" si="31"/>
        <v>1.00000113485699-0.00222684214294105i</v>
      </c>
      <c r="AF129" s="50" t="str">
        <f t="shared" si="45"/>
        <v>5.04725719798061-3.52948654362369i</v>
      </c>
      <c r="AG129" s="50">
        <f t="shared" si="32"/>
        <v>6.1589025389421268</v>
      </c>
      <c r="AH129" s="50">
        <f t="shared" si="46"/>
        <v>-0.61024797242989659</v>
      </c>
      <c r="AI129" s="50">
        <f t="shared" si="28"/>
        <v>-34.964633276648897</v>
      </c>
      <c r="AJ129" s="50">
        <f t="shared" si="47"/>
        <v>15.790066633730619</v>
      </c>
      <c r="AL129" s="50" t="str">
        <f t="shared" si="48"/>
        <v>0.00654631106939251-0.080644013297797i</v>
      </c>
      <c r="AM129" s="50" t="str">
        <f t="shared" si="49"/>
        <v>1.00080666169932+0.0963117793370798i</v>
      </c>
      <c r="AN129" s="50" t="str">
        <f t="shared" si="50"/>
        <v>-2.26439437500124+12.6639467764087i</v>
      </c>
      <c r="AO129" s="50">
        <f t="shared" si="33"/>
        <v>12.864798087853908</v>
      </c>
      <c r="AP129" s="50">
        <f t="shared" si="34"/>
        <v>1.7477328564774435</v>
      </c>
      <c r="AQ129" s="50">
        <f t="shared" si="35"/>
        <v>100.13771639250116</v>
      </c>
      <c r="AR129" s="50">
        <f t="shared" si="36"/>
        <v>22.1880594875398</v>
      </c>
      <c r="AS129" s="50">
        <f t="shared" si="51"/>
        <v>37.978126121270421</v>
      </c>
      <c r="AT129" s="50">
        <f t="shared" si="52"/>
        <v>65.173083115852265</v>
      </c>
    </row>
    <row r="130" spans="18:46">
      <c r="R130" s="7"/>
      <c r="S130" s="7"/>
      <c r="T130" s="7"/>
      <c r="U130" s="7"/>
      <c r="V130" s="7"/>
      <c r="W130" s="7"/>
      <c r="X130" s="7"/>
      <c r="Y130" s="50">
        <v>128</v>
      </c>
      <c r="Z130" s="50">
        <f t="shared" si="29"/>
        <v>2625.1281902493761</v>
      </c>
      <c r="AA130" s="50" t="str">
        <f t="shared" si="37"/>
        <v>16494.1668744378i</v>
      </c>
      <c r="AB130" s="50">
        <f t="shared" ref="AB130:AB193" si="53">$B$22/$G$3</f>
        <v>8.3333333333333339</v>
      </c>
      <c r="AD130" s="50" t="str">
        <f t="shared" si="30"/>
        <v>0.644996483984125-0.477278924632087i</v>
      </c>
      <c r="AE130" s="50" t="str">
        <f t="shared" si="31"/>
        <v>1.00000128340555-0.00236811045983475i</v>
      </c>
      <c r="AF130" s="50" t="str">
        <f t="shared" si="45"/>
        <v>4.83921559954255-3.59864674741812i</v>
      </c>
      <c r="AG130" s="50">
        <f t="shared" si="32"/>
        <v>6.0306107511228895</v>
      </c>
      <c r="AH130" s="50">
        <f t="shared" si="46"/>
        <v>-0.63941992512384638</v>
      </c>
      <c r="AI130" s="50">
        <f t="shared" ref="AI130:AI193" si="54">AH130/(PI())*180</f>
        <v>-36.636063046167507</v>
      </c>
      <c r="AJ130" s="50">
        <f t="shared" si="47"/>
        <v>15.607225952291001</v>
      </c>
      <c r="AL130" s="50" t="str">
        <f t="shared" si="48"/>
        <v>0.00579297444392169-0.0758908155906481i</v>
      </c>
      <c r="AM130" s="50" t="str">
        <f t="shared" si="49"/>
        <v>1.00091224538736+0.102420651057328i</v>
      </c>
      <c r="AN130" s="50" t="str">
        <f t="shared" si="50"/>
        <v>-2.14617946702731+11.9187955834403i</v>
      </c>
      <c r="AO130" s="50">
        <f t="shared" si="33"/>
        <v>12.110482007935342</v>
      </c>
      <c r="AP130" s="50">
        <f t="shared" si="34"/>
        <v>1.7489539749022061</v>
      </c>
      <c r="AQ130" s="50">
        <f t="shared" si="35"/>
        <v>100.20768132452572</v>
      </c>
      <c r="AR130" s="50">
        <f t="shared" si="36"/>
        <v>21.663228575859673</v>
      </c>
      <c r="AS130" s="50">
        <f t="shared" si="51"/>
        <v>37.270454528150673</v>
      </c>
      <c r="AT130" s="50">
        <f t="shared" si="52"/>
        <v>63.571618278358216</v>
      </c>
    </row>
    <row r="131" spans="18:46">
      <c r="R131" s="7"/>
      <c r="S131" s="7"/>
      <c r="T131" s="7"/>
      <c r="U131" s="7"/>
      <c r="V131" s="7"/>
      <c r="W131" s="7"/>
      <c r="X131" s="7"/>
      <c r="Y131" s="50">
        <v>129</v>
      </c>
      <c r="Z131" s="50">
        <f t="shared" ref="Z131:Z194" si="55">10^(LOG($G$6/$G$5,10)*Y131/200)</f>
        <v>2791.6606766374607</v>
      </c>
      <c r="AA131" s="50" t="str">
        <f t="shared" si="37"/>
        <v>17540.5213460795i</v>
      </c>
      <c r="AB131" s="50">
        <f t="shared" si="53"/>
        <v>8.3333333333333339</v>
      </c>
      <c r="AD131" s="50" t="str">
        <f t="shared" ref="AD131:AD194" si="56">IMDIV(IMSUM(1,IMDIV(AA131,$G$12)),IMSUM(1,IMDIV(AA131,$G$14)))</f>
        <v>0.616411350422957-0.484945839311755i</v>
      </c>
      <c r="AE131" s="50" t="str">
        <f t="shared" ref="AE131:AE194" si="57">IMDIV(1,IMSUM(1,IMDIV(AA131,IMPRODUCT($G$10*$G$11)),IMDIV(IMPRODUCT(AA131,AA131),$G$10*$G$10)))</f>
        <v>1.00000145139794-0.00251834098898683i</v>
      </c>
      <c r="AF131" s="50" t="str">
        <f t="shared" si="45"/>
        <v>4.62369018344889-3.65645812973026i</v>
      </c>
      <c r="AG131" s="50">
        <f t="shared" ref="AG131:AG194" si="58">IMABS(AF131)</f>
        <v>5.8947601280282935</v>
      </c>
      <c r="AH131" s="50">
        <f t="shared" si="46"/>
        <v>-0.66911180261347314</v>
      </c>
      <c r="AI131" s="50">
        <f t="shared" si="54"/>
        <v>-38.337282312142619</v>
      </c>
      <c r="AJ131" s="50">
        <f t="shared" si="47"/>
        <v>15.409322746066724</v>
      </c>
      <c r="AL131" s="50" t="str">
        <f t="shared" si="48"/>
        <v>0.00512588301447944-0.0714115420488965i</v>
      </c>
      <c r="AM131" s="50" t="str">
        <f t="shared" si="49"/>
        <v>1.00103164765022+0.108916865914834i</v>
      </c>
      <c r="AN131" s="50" t="str">
        <f t="shared" si="50"/>
        <v>-2.04149551953738+11.2166665969656i</v>
      </c>
      <c r="AO131" s="50">
        <f t="shared" ref="AO131:AO194" si="59">IMABS(AN131)</f>
        <v>11.400934764473265</v>
      </c>
      <c r="AP131" s="50">
        <f t="shared" ref="AP131:AP194" si="60">IMARGUMENT(AN131)</f>
        <v>1.7508311883782588</v>
      </c>
      <c r="AQ131" s="50">
        <f t="shared" ref="AQ131:AQ194" si="61">AP131/(PI())*180</f>
        <v>100.31523773394862</v>
      </c>
      <c r="AR131" s="50">
        <f t="shared" ref="AR131:AR194" si="62">20*LOG(AO131,10)</f>
        <v>21.13880921341309</v>
      </c>
      <c r="AS131" s="50">
        <f t="shared" si="51"/>
        <v>36.548131959479818</v>
      </c>
      <c r="AT131" s="50">
        <f t="shared" si="52"/>
        <v>61.977955421806001</v>
      </c>
    </row>
    <row r="132" spans="18:46">
      <c r="R132" s="7"/>
      <c r="S132" s="7"/>
      <c r="T132" s="7"/>
      <c r="U132" s="7"/>
      <c r="V132" s="7"/>
      <c r="W132" s="7"/>
      <c r="X132" s="7"/>
      <c r="Y132" s="50">
        <v>130</v>
      </c>
      <c r="Z132" s="50">
        <f t="shared" si="55"/>
        <v>2968.757625791824</v>
      </c>
      <c r="AA132" s="50" t="str">
        <f t="shared" ref="AA132:AA195" si="63">IMPRODUCT(COMPLEX(0,1),2*PI()*Z132)</f>
        <v>18653.2542949525i</v>
      </c>
      <c r="AB132" s="50">
        <f t="shared" si="53"/>
        <v>8.3333333333333339</v>
      </c>
      <c r="AD132" s="50" t="str">
        <f t="shared" si="56"/>
        <v>0.587005946963133-0.490974768812805i</v>
      </c>
      <c r="AE132" s="50" t="str">
        <f t="shared" si="57"/>
        <v>1.00000164137901-0.00267810236588121i</v>
      </c>
      <c r="AF132" s="50" t="str">
        <f t="shared" si="45"/>
        <v>4.40198011639599-3.70191976829626i</v>
      </c>
      <c r="AG132" s="50">
        <f t="shared" si="58"/>
        <v>5.7516640127921494</v>
      </c>
      <c r="AH132" s="50">
        <f t="shared" ref="AH132:AH163" si="64">IMARGUMENT(AF132)</f>
        <v>-0.69922647818973727</v>
      </c>
      <c r="AI132" s="50">
        <f t="shared" si="54"/>
        <v>-40.062726124068256</v>
      </c>
      <c r="AJ132" s="50">
        <f t="shared" ref="AJ132:AJ163" si="65">20*LOG(AG132,10)</f>
        <v>15.195870170402619</v>
      </c>
      <c r="AL132" s="50" t="str">
        <f t="shared" ref="AL132:AL163" si="66">IMDIV(1,IMSUM(1,IMDIV(AA132,wp2e)))</f>
        <v>0.00453526024189047-0.0671914552337482i</v>
      </c>
      <c r="AM132" s="50" t="str">
        <f t="shared" ref="AM132:AM163" si="67">IMDIV(IMSUM(1,IMDIV(AA132,wz2e)),IMSUM(1,IMDIV(AA132,wp1e)))</f>
        <v>1.00116667668862+0.1158249575205i</v>
      </c>
      <c r="AN132" s="50" t="str">
        <f t="shared" ref="AN132:AN163" si="68">IMPRODUCT($AK$2,AL132,AM132)</f>
        <v>-1.94880833368963+10.5552500540588i</v>
      </c>
      <c r="AO132" s="50">
        <f t="shared" si="59"/>
        <v>10.733646054587716</v>
      </c>
      <c r="AP132" s="50">
        <f t="shared" si="60"/>
        <v>1.7533696279188247</v>
      </c>
      <c r="AQ132" s="50">
        <f t="shared" si="61"/>
        <v>100.46067960617218</v>
      </c>
      <c r="AR132" s="50">
        <f t="shared" si="62"/>
        <v>20.614945403753243</v>
      </c>
      <c r="AS132" s="50">
        <f t="shared" ref="AS132:AS163" si="69">AR132+AJ132</f>
        <v>35.81081557415586</v>
      </c>
      <c r="AT132" s="50">
        <f t="shared" ref="AT132:AT163" si="70">AQ132+AI132</f>
        <v>60.397953482103922</v>
      </c>
    </row>
    <row r="133" spans="18:46">
      <c r="R133" s="7"/>
      <c r="S133" s="7"/>
      <c r="T133" s="7"/>
      <c r="U133" s="7"/>
      <c r="V133" s="7"/>
      <c r="W133" s="7"/>
      <c r="X133" s="7"/>
      <c r="Y133" s="50">
        <v>131</v>
      </c>
      <c r="Z133" s="50">
        <f t="shared" si="55"/>
        <v>3157.0892245088098</v>
      </c>
      <c r="AA133" s="50" t="str">
        <f t="shared" si="63"/>
        <v>19836.5766288887i</v>
      </c>
      <c r="AB133" s="50">
        <f t="shared" si="53"/>
        <v>8.3333333333333339</v>
      </c>
      <c r="AD133" s="50" t="str">
        <f t="shared" si="56"/>
        <v>0.556975268879692-0.495257696707803i</v>
      </c>
      <c r="AE133" s="50" t="str">
        <f t="shared" si="57"/>
        <v>1.00000185622666-0.00284799931765995i</v>
      </c>
      <c r="AF133" s="50" t="str">
        <f t="shared" si="45"/>
        <v>4.17555561796685-3.73421726234388i</v>
      </c>
      <c r="AG133" s="50">
        <f t="shared" si="58"/>
        <v>5.6017535898253819</v>
      </c>
      <c r="AH133" s="50">
        <f t="shared" si="64"/>
        <v>-0.72965936840946366</v>
      </c>
      <c r="AI133" s="50">
        <f t="shared" si="54"/>
        <v>-41.806402292043536</v>
      </c>
      <c r="AJ133" s="50">
        <f t="shared" si="65"/>
        <v>14.96648002287213</v>
      </c>
      <c r="AL133" s="50" t="str">
        <f t="shared" si="66"/>
        <v>0.0040124166937938-0.0632164314563007i</v>
      </c>
      <c r="AM133" s="50" t="str">
        <f t="shared" si="67"/>
        <v>1.00131937721514+0.123171008024695i</v>
      </c>
      <c r="AN133" s="50" t="str">
        <f t="shared" si="68"/>
        <v>-1.86675425951495+9.93233265986273i</v>
      </c>
      <c r="AO133" s="50">
        <f t="shared" si="59"/>
        <v>10.106235873538331</v>
      </c>
      <c r="AP133" s="50">
        <f t="shared" si="60"/>
        <v>1.7565762681068069</v>
      </c>
      <c r="AQ133" s="50">
        <f t="shared" si="61"/>
        <v>100.64440655536059</v>
      </c>
      <c r="AR133" s="50">
        <f t="shared" si="62"/>
        <v>20.091788603911414</v>
      </c>
      <c r="AS133" s="50">
        <f t="shared" si="69"/>
        <v>35.058268626783544</v>
      </c>
      <c r="AT133" s="50">
        <f t="shared" si="70"/>
        <v>58.838004263317053</v>
      </c>
    </row>
    <row r="134" spans="18:46">
      <c r="R134" s="7"/>
      <c r="S134" s="7"/>
      <c r="T134" s="7"/>
      <c r="U134" s="7"/>
      <c r="V134" s="7"/>
      <c r="W134" s="7"/>
      <c r="X134" s="7"/>
      <c r="Y134" s="50">
        <v>132</v>
      </c>
      <c r="Z134" s="50">
        <f t="shared" si="55"/>
        <v>3357.3681747937244</v>
      </c>
      <c r="AA134" s="50" t="str">
        <f t="shared" si="63"/>
        <v>21094.9663866563i</v>
      </c>
      <c r="AB134" s="50">
        <f t="shared" si="53"/>
        <v>8.3333333333333339</v>
      </c>
      <c r="AD134" s="50" t="str">
        <f t="shared" si="56"/>
        <v>0.526532265034153-0.497715926809896i</v>
      </c>
      <c r="AE134" s="50" t="str">
        <f t="shared" si="57"/>
        <v>1.00000209919538-0.00302867495647901i</v>
      </c>
      <c r="AF134" s="50" t="str">
        <f t="shared" si="45"/>
        <v>3.94602227364828-3.75275728020764i</v>
      </c>
      <c r="AG134" s="50">
        <f t="shared" si="58"/>
        <v>5.445574256979679</v>
      </c>
      <c r="AH134" s="50">
        <f t="shared" si="64"/>
        <v>-0.76030010592305031</v>
      </c>
      <c r="AI134" s="50">
        <f t="shared" si="54"/>
        <v>-43.561987232740229</v>
      </c>
      <c r="AJ134" s="50">
        <f t="shared" si="65"/>
        <v>14.720873690971167</v>
      </c>
      <c r="AL134" s="50" t="str">
        <f t="shared" si="66"/>
        <v>0.0035496337802495-0.0594729676430865i</v>
      </c>
      <c r="AM134" s="50" t="str">
        <f t="shared" si="67"/>
        <v>1.001492061363+0.130982744769614i</v>
      </c>
      <c r="AN134" s="50" t="str">
        <f t="shared" si="68"/>
        <v>-1.79412194993139+9.34579867523875i</v>
      </c>
      <c r="AO134" s="50">
        <f t="shared" si="59"/>
        <v>9.5164503071954307</v>
      </c>
      <c r="AP134" s="50">
        <f t="shared" si="60"/>
        <v>1.7604598717842566</v>
      </c>
      <c r="AQ134" s="50">
        <f t="shared" si="61"/>
        <v>100.86692065537993</v>
      </c>
      <c r="AR134" s="50">
        <f t="shared" si="62"/>
        <v>19.569499683073989</v>
      </c>
      <c r="AS134" s="50">
        <f t="shared" si="69"/>
        <v>34.29037337404516</v>
      </c>
      <c r="AT134" s="50">
        <f t="shared" si="70"/>
        <v>57.304933422639699</v>
      </c>
    </row>
    <row r="135" spans="18:46">
      <c r="R135" s="7"/>
      <c r="S135" s="7"/>
      <c r="T135" s="7"/>
      <c r="U135" s="7"/>
      <c r="V135" s="7"/>
      <c r="W135" s="7"/>
      <c r="X135" s="7"/>
      <c r="Y135" s="50">
        <v>133</v>
      </c>
      <c r="Z135" s="50">
        <f t="shared" si="55"/>
        <v>3570.3523909342362</v>
      </c>
      <c r="AA135" s="50" t="str">
        <f t="shared" si="63"/>
        <v>22433.1856841715i</v>
      </c>
      <c r="AB135" s="50">
        <f t="shared" si="53"/>
        <v>8.3333333333333339</v>
      </c>
      <c r="AD135" s="50" t="str">
        <f t="shared" si="56"/>
        <v>0.495902035682677-0.49830354833617i</v>
      </c>
      <c r="AE135" s="50" t="str">
        <f t="shared" si="57"/>
        <v>1.00000237396553-0.00322081321911515i</v>
      </c>
      <c r="AF135" s="50" t="str">
        <f t="shared" si="45"/>
        <v>3.71507728762011-3.75719368594552i</v>
      </c>
      <c r="AG135" s="50">
        <f t="shared" si="58"/>
        <v>5.2837774032125608</v>
      </c>
      <c r="AH135" s="50">
        <f t="shared" si="64"/>
        <v>-0.7910344622536829</v>
      </c>
      <c r="AI135" s="50">
        <f t="shared" si="54"/>
        <v>-45.322936136536661</v>
      </c>
      <c r="AJ135" s="50">
        <f t="shared" si="65"/>
        <v>14.458890264418402</v>
      </c>
      <c r="AL135" s="50" t="str">
        <f t="shared" si="66"/>
        <v>0.00314005890363803-0.0559481807900821i</v>
      </c>
      <c r="AM135" s="50" t="str">
        <f t="shared" si="67"/>
        <v>1.00168734362666+0.139289642752545i</v>
      </c>
      <c r="AN135" s="50" t="str">
        <f t="shared" si="68"/>
        <v>-1.72983590530391+8.79362984212092i</v>
      </c>
      <c r="AO135" s="50">
        <f t="shared" si="59"/>
        <v>8.9621569981516274</v>
      </c>
      <c r="AP135" s="50">
        <f t="shared" si="60"/>
        <v>1.7650309193913505</v>
      </c>
      <c r="AQ135" s="50">
        <f t="shared" si="61"/>
        <v>101.1288223912198</v>
      </c>
      <c r="AR135" s="50">
        <f t="shared" si="62"/>
        <v>19.04825095140146</v>
      </c>
      <c r="AS135" s="50">
        <f t="shared" si="69"/>
        <v>33.507141215819864</v>
      </c>
      <c r="AT135" s="50">
        <f t="shared" si="70"/>
        <v>55.805886254683138</v>
      </c>
    </row>
    <row r="136" spans="18:46">
      <c r="R136" s="7"/>
      <c r="S136" s="7"/>
      <c r="T136" s="7"/>
      <c r="U136" s="7"/>
      <c r="V136" s="7"/>
      <c r="W136" s="7"/>
      <c r="X136" s="7"/>
      <c r="Y136" s="50">
        <v>134</v>
      </c>
      <c r="Z136" s="50">
        <f t="shared" si="55"/>
        <v>3796.8478676703417</v>
      </c>
      <c r="AA136" s="50" t="str">
        <f t="shared" si="63"/>
        <v>23856.2987357424i</v>
      </c>
      <c r="AB136" s="50">
        <f t="shared" si="53"/>
        <v>8.3333333333333339</v>
      </c>
      <c r="AD136" s="50" t="str">
        <f t="shared" si="56"/>
        <v>0.465315280584836-0.497009506097516i</v>
      </c>
      <c r="AE136" s="50" t="str">
        <f t="shared" si="57"/>
        <v>1.00000268469901-0.00342514146225731i</v>
      </c>
      <c r="AF136" s="50" t="str">
        <f t="shared" si="45"/>
        <v>3.48446008298073-3.74744314817793i</v>
      </c>
      <c r="AG136" s="50">
        <f t="shared" si="58"/>
        <v>5.1171077982305393</v>
      </c>
      <c r="AH136" s="50">
        <f t="shared" si="64"/>
        <v>-0.82174644255422369</v>
      </c>
      <c r="AI136" s="50">
        <f t="shared" si="54"/>
        <v>-47.082602988246578</v>
      </c>
      <c r="AJ136" s="50">
        <f t="shared" si="65"/>
        <v>14.180491320421662</v>
      </c>
      <c r="AL136" s="50" t="str">
        <f t="shared" si="66"/>
        <v>0.00277761113405038-0.0526298015428368i</v>
      </c>
      <c r="AM136" s="50" t="str">
        <f t="shared" si="67"/>
        <v>1.00190818035807+0.148123033203802i</v>
      </c>
      <c r="AN136" s="50" t="str">
        <f t="shared" si="68"/>
        <v>-1.67294166903348+8.27390438787776i</v>
      </c>
      <c r="AO136" s="50">
        <f t="shared" si="59"/>
        <v>8.4413403940210454</v>
      </c>
      <c r="AP136" s="50">
        <f t="shared" si="60"/>
        <v>1.7703015201315218</v>
      </c>
      <c r="AQ136" s="50">
        <f t="shared" si="61"/>
        <v>101.43080556913014</v>
      </c>
      <c r="AR136" s="50">
        <f t="shared" si="62"/>
        <v>18.528228267837314</v>
      </c>
      <c r="AS136" s="50">
        <f t="shared" si="69"/>
        <v>32.708719588258973</v>
      </c>
      <c r="AT136" s="50">
        <f t="shared" si="70"/>
        <v>54.348202580883566</v>
      </c>
    </row>
    <row r="137" spans="18:46">
      <c r="R137" s="7"/>
      <c r="S137" s="7"/>
      <c r="T137" s="7"/>
      <c r="U137" s="7"/>
      <c r="V137" s="7"/>
      <c r="W137" s="7"/>
      <c r="X137" s="7"/>
      <c r="Y137" s="50">
        <v>135</v>
      </c>
      <c r="Z137" s="50">
        <f t="shared" si="55"/>
        <v>4037.7117303148448</v>
      </c>
      <c r="AA137" s="50" t="str">
        <f t="shared" si="63"/>
        <v>25369.6910185409i</v>
      </c>
      <c r="AB137" s="50">
        <f t="shared" si="53"/>
        <v>8.3333333333333339</v>
      </c>
      <c r="AD137" s="50" t="str">
        <f t="shared" si="56"/>
        <v>0.435001394721869-0.493858104302162i</v>
      </c>
      <c r="AE137" s="50" t="str">
        <f t="shared" si="57"/>
        <v>1.00000303610231-0.00364243322354512i</v>
      </c>
      <c r="AF137" s="50" t="str">
        <f t="shared" si="45"/>
        <v>3.25590024502793-3.72368893873601i</v>
      </c>
      <c r="AG137" s="50">
        <f t="shared" si="58"/>
        <v>4.9463871379055888</v>
      </c>
      <c r="AH137" s="50">
        <f t="shared" si="64"/>
        <v>-0.85232046034482489</v>
      </c>
      <c r="AI137" s="50">
        <f t="shared" si="54"/>
        <v>-48.83436517040591</v>
      </c>
      <c r="AJ137" s="50">
        <f t="shared" si="65"/>
        <v>13.885762083920003</v>
      </c>
      <c r="AL137" s="50" t="str">
        <f t="shared" si="66"/>
        <v>0.00245689653396556-0.0495061631858797i</v>
      </c>
      <c r="AM137" s="50" t="str">
        <f t="shared" si="67"/>
        <v>1.00215791440985+0.157516218589355i</v>
      </c>
      <c r="AN137" s="50" t="str">
        <f t="shared" si="68"/>
        <v>-1.62259253663019+7.78479531004971i</v>
      </c>
      <c r="AO137" s="50">
        <f t="shared" si="59"/>
        <v>7.9520968655631936</v>
      </c>
      <c r="AP137" s="50">
        <f t="shared" si="60"/>
        <v>1.7762853015773954</v>
      </c>
      <c r="AQ137" s="50">
        <f t="shared" si="61"/>
        <v>101.7736509915074</v>
      </c>
      <c r="AR137" s="50">
        <f t="shared" si="62"/>
        <v>18.009633232421358</v>
      </c>
      <c r="AS137" s="50">
        <f t="shared" si="69"/>
        <v>31.895395316341361</v>
      </c>
      <c r="AT137" s="50">
        <f t="shared" si="70"/>
        <v>52.939285821101485</v>
      </c>
    </row>
    <row r="138" spans="18:46">
      <c r="R138" s="7"/>
      <c r="S138" s="7"/>
      <c r="T138" s="7"/>
      <c r="U138" s="7"/>
      <c r="V138" s="7"/>
      <c r="W138" s="7"/>
      <c r="X138" s="7"/>
      <c r="Y138" s="50">
        <v>136</v>
      </c>
      <c r="Z138" s="50">
        <f t="shared" si="55"/>
        <v>4293.8554783669315</v>
      </c>
      <c r="AA138" s="50" t="str">
        <f t="shared" si="63"/>
        <v>26979.0896528277i</v>
      </c>
      <c r="AB138" s="50">
        <f t="shared" si="53"/>
        <v>8.3333333333333339</v>
      </c>
      <c r="AD138" s="50" t="str">
        <f t="shared" si="56"/>
        <v>0.405181646513407-0.488907901680245i</v>
      </c>
      <c r="AE138" s="50" t="str">
        <f t="shared" si="57"/>
        <v>1.00000343349762-0.00387351115909367i</v>
      </c>
      <c r="AF138" s="50" t="str">
        <f t="shared" si="45"/>
        <v>3.03106608655771-3.68637260224173i</v>
      </c>
      <c r="AG138" s="50">
        <f t="shared" si="58"/>
        <v>4.7724945870727531</v>
      </c>
      <c r="AH138" s="50">
        <f t="shared" si="64"/>
        <v>-0.88264349356544769</v>
      </c>
      <c r="AI138" s="50">
        <f t="shared" si="54"/>
        <v>-50.571746995982586</v>
      </c>
      <c r="AJ138" s="50">
        <f t="shared" si="65"/>
        <v>13.574908889849373</v>
      </c>
      <c r="AL138" s="50" t="str">
        <f t="shared" si="66"/>
        <v>0.00217313228561759-0.0465661871070286i</v>
      </c>
      <c r="AM138" s="50" t="str">
        <f t="shared" si="67"/>
        <v>1.00244032559287+0.167504594352066i</v>
      </c>
      <c r="AN138" s="50" t="str">
        <f t="shared" si="68"/>
        <v>-1.57803764536147+7.32456810870132i</v>
      </c>
      <c r="AO138" s="50">
        <f t="shared" si="59"/>
        <v>7.4926297645874911</v>
      </c>
      <c r="AP138" s="50">
        <f t="shared" si="60"/>
        <v>1.7829972737572359</v>
      </c>
      <c r="AQ138" s="50">
        <f t="shared" si="61"/>
        <v>102.15821866962146</v>
      </c>
      <c r="AR138" s="50">
        <f t="shared" si="62"/>
        <v>17.492685464268966</v>
      </c>
      <c r="AS138" s="50">
        <f t="shared" si="69"/>
        <v>31.067594354118341</v>
      </c>
      <c r="AT138" s="50">
        <f t="shared" si="70"/>
        <v>51.586471673638876</v>
      </c>
    </row>
    <row r="139" spans="18:46">
      <c r="R139" s="7"/>
      <c r="S139" s="7"/>
      <c r="T139" s="7"/>
      <c r="U139" s="7"/>
      <c r="V139" s="7"/>
      <c r="W139" s="7"/>
      <c r="X139" s="7"/>
      <c r="Y139" s="50">
        <v>137</v>
      </c>
      <c r="Z139" s="50">
        <f t="shared" si="55"/>
        <v>4566.248434893605</v>
      </c>
      <c r="AA139" s="50" t="str">
        <f t="shared" si="63"/>
        <v>28690.5850750553i</v>
      </c>
      <c r="AB139" s="50">
        <f t="shared" si="53"/>
        <v>8.3333333333333339</v>
      </c>
      <c r="AD139" s="50" t="str">
        <f t="shared" si="56"/>
        <v>0.376062864572174-0.482249090386575i</v>
      </c>
      <c r="AE139" s="50" t="str">
        <f t="shared" si="57"/>
        <v>1.00000388290346-0.00411925016897051i</v>
      </c>
      <c r="AF139" s="50" t="str">
        <f t="shared" si="45"/>
        <v>2.81151704742315-3.63617419372753i</v>
      </c>
      <c r="AG139" s="50">
        <f t="shared" si="58"/>
        <v>4.5963453824838973</v>
      </c>
      <c r="AH139" s="50">
        <f t="shared" si="64"/>
        <v>-0.91260712484301898</v>
      </c>
      <c r="AI139" s="50">
        <f t="shared" si="54"/>
        <v>-52.28853660707361</v>
      </c>
      <c r="AJ139" s="50">
        <f t="shared" si="65"/>
        <v>13.248253107335978</v>
      </c>
      <c r="AL139" s="50" t="str">
        <f t="shared" si="66"/>
        <v>0.0019220788154498-0.0437993656172895i</v>
      </c>
      <c r="AM139" s="50" t="str">
        <f t="shared" si="67"/>
        <v>1.00275968770085+0.178125777706522i</v>
      </c>
      <c r="AN139" s="50" t="str">
        <f t="shared" si="68"/>
        <v>-1.53861131799027+6.89157810460577i</v>
      </c>
      <c r="AO139" s="50">
        <f t="shared" si="59"/>
        <v>7.0612444767002236</v>
      </c>
      <c r="AP139" s="50">
        <f t="shared" si="60"/>
        <v>1.7904536631868144</v>
      </c>
      <c r="AQ139" s="50">
        <f t="shared" si="61"/>
        <v>102.58543831434227</v>
      </c>
      <c r="AR139" s="50">
        <f t="shared" si="62"/>
        <v>16.977624960794408</v>
      </c>
      <c r="AS139" s="50">
        <f t="shared" si="69"/>
        <v>30.225878068130385</v>
      </c>
      <c r="AT139" s="50">
        <f t="shared" si="70"/>
        <v>50.29690170726866</v>
      </c>
    </row>
    <row r="140" spans="18:46">
      <c r="R140" s="7"/>
      <c r="S140" s="7"/>
      <c r="T140" s="7"/>
      <c r="U140" s="7"/>
      <c r="V140" s="7"/>
      <c r="W140" s="7"/>
      <c r="X140" s="7"/>
      <c r="Y140" s="50">
        <v>138</v>
      </c>
      <c r="Z140" s="50">
        <f t="shared" si="55"/>
        <v>4855.9214147324665</v>
      </c>
      <c r="AA140" s="50" t="str">
        <f t="shared" si="63"/>
        <v>30510.6540858657i</v>
      </c>
      <c r="AB140" s="50">
        <f t="shared" si="53"/>
        <v>8.3333333333333339</v>
      </c>
      <c r="AD140" s="50" t="str">
        <f t="shared" si="56"/>
        <v>0.347832005186793-0.473999573628872i</v>
      </c>
      <c r="AE140" s="50" t="str">
        <f t="shared" si="57"/>
        <v>1.00000439112561-0.00438058072287281i</v>
      </c>
      <c r="AF140" s="50" t="str">
        <f t="shared" ref="AF140:AF202" si="71">IMPRODUCT(AB140,AC$2,AD140,AE140)</f>
        <v>2.59866273458044-3.57398270494767i</v>
      </c>
      <c r="AG140" s="50">
        <f t="shared" si="58"/>
        <v>4.4188686768631351</v>
      </c>
      <c r="AH140" s="50">
        <f t="shared" si="64"/>
        <v>-0.94210937846516329</v>
      </c>
      <c r="AI140" s="50">
        <f t="shared" si="54"/>
        <v>-53.978891225747027</v>
      </c>
      <c r="AJ140" s="50">
        <f t="shared" si="65"/>
        <v>12.906221901528053</v>
      </c>
      <c r="AL140" s="50" t="str">
        <f t="shared" si="66"/>
        <v>0.00169997915813892-0.041195742850455i</v>
      </c>
      <c r="AM140" s="50" t="str">
        <f t="shared" si="67"/>
        <v>1.00312083295126+0.189419743799722i</v>
      </c>
      <c r="AN140" s="50" t="str">
        <f t="shared" si="68"/>
        <v>-1.50372354165198+6.48426745691422i</v>
      </c>
      <c r="AO140" s="50">
        <f t="shared" si="59"/>
        <v>6.6563435114569609</v>
      </c>
      <c r="AP140" s="50">
        <f t="shared" si="60"/>
        <v>1.7986717117570197</v>
      </c>
      <c r="AQ140" s="50">
        <f t="shared" si="61"/>
        <v>103.05629781324856</v>
      </c>
      <c r="AR140" s="50">
        <f t="shared" si="62"/>
        <v>16.46471452671312</v>
      </c>
      <c r="AS140" s="50">
        <f t="shared" si="69"/>
        <v>29.370936428241173</v>
      </c>
      <c r="AT140" s="50">
        <f t="shared" si="70"/>
        <v>49.077406587501535</v>
      </c>
    </row>
    <row r="141" spans="18:46">
      <c r="R141" s="7"/>
      <c r="S141" s="7"/>
      <c r="T141" s="7"/>
      <c r="U141" s="7"/>
      <c r="V141" s="7"/>
      <c r="W141" s="7"/>
      <c r="X141" s="7"/>
      <c r="Y141" s="50">
        <v>139</v>
      </c>
      <c r="Z141" s="50">
        <f t="shared" si="55"/>
        <v>5163.9706253973836</v>
      </c>
      <c r="AA141" s="50" t="str">
        <f t="shared" si="63"/>
        <v>32446.1843602037i</v>
      </c>
      <c r="AB141" s="50">
        <f t="shared" si="53"/>
        <v>8.3333333333333339</v>
      </c>
      <c r="AD141" s="50" t="str">
        <f t="shared" si="56"/>
        <v>0.320651882440707-0.46430005165493i</v>
      </c>
      <c r="AE141" s="50" t="str">
        <f t="shared" si="57"/>
        <v>1.00000496586008-0.00465849239909508i</v>
      </c>
      <c r="AF141" s="50" t="str">
        <f t="shared" si="71"/>
        <v>2.39373072814542-3.50085901394893i</v>
      </c>
      <c r="AG141" s="50">
        <f t="shared" si="58"/>
        <v>4.2409858092682979</v>
      </c>
      <c r="AH141" s="50">
        <f t="shared" si="64"/>
        <v>-0.97105628291437807</v>
      </c>
      <c r="AI141" s="50">
        <f t="shared" si="54"/>
        <v>-55.637426680655501</v>
      </c>
      <c r="AJ141" s="50">
        <f t="shared" si="65"/>
        <v>12.549336385450813</v>
      </c>
      <c r="AL141" s="50" t="str">
        <f t="shared" si="66"/>
        <v>0.00150350485462758-0.038745894334493i</v>
      </c>
      <c r="AM141" s="50" t="str">
        <f t="shared" si="67"/>
        <v>1.00352922479988+0.201428969542472i</v>
      </c>
      <c r="AN141" s="50" t="str">
        <f t="shared" si="68"/>
        <v>-1.47285147106009+6.10116197324571i</v>
      </c>
      <c r="AO141" s="50">
        <f t="shared" si="59"/>
        <v>6.2764216620287199</v>
      </c>
      <c r="AP141" s="50">
        <f t="shared" si="60"/>
        <v>1.8076694348843694</v>
      </c>
      <c r="AQ141" s="50">
        <f t="shared" si="61"/>
        <v>103.57182937367295</v>
      </c>
      <c r="AR141" s="50">
        <f t="shared" si="62"/>
        <v>15.954242252602642</v>
      </c>
      <c r="AS141" s="50">
        <f t="shared" si="69"/>
        <v>28.503578638053455</v>
      </c>
      <c r="AT141" s="50">
        <f t="shared" si="70"/>
        <v>47.934402693017454</v>
      </c>
    </row>
    <row r="142" spans="18:46">
      <c r="R142" s="7"/>
      <c r="S142" s="7"/>
      <c r="T142" s="7"/>
      <c r="U142" s="7"/>
      <c r="V142" s="7"/>
      <c r="W142" s="7"/>
      <c r="X142" s="7"/>
      <c r="Y142" s="50">
        <v>140</v>
      </c>
      <c r="Z142" s="50">
        <f t="shared" si="55"/>
        <v>5491.5618154492358</v>
      </c>
      <c r="AA142" s="50" t="str">
        <f t="shared" si="63"/>
        <v>34504.5005122991i</v>
      </c>
      <c r="AB142" s="50">
        <f t="shared" si="53"/>
        <v>8.3333333333333339</v>
      </c>
      <c r="AD142" s="50" t="str">
        <f t="shared" si="56"/>
        <v>0.294658229968247-0.45330848223544i</v>
      </c>
      <c r="AE142" s="50" t="str">
        <f t="shared" si="57"/>
        <v>1.00000561580944-0.0049540376507883i</v>
      </c>
      <c r="AF142" s="50" t="str">
        <f t="shared" si="71"/>
        <v>2.19774442768874-3.41799411848756i</v>
      </c>
      <c r="AG142" s="50">
        <f t="shared" si="58"/>
        <v>4.0635900830980063</v>
      </c>
      <c r="AH142" s="50">
        <f t="shared" si="64"/>
        <v>-0.99936310888087021</v>
      </c>
      <c r="AI142" s="50">
        <f t="shared" si="54"/>
        <v>-57.259288339946828</v>
      </c>
      <c r="AJ142" s="50">
        <f t="shared" si="65"/>
        <v>12.178197835775915</v>
      </c>
      <c r="AL142" s="50" t="str">
        <f t="shared" si="66"/>
        <v>0.00132970773204988-0.0364409057159288i</v>
      </c>
      <c r="AM142" s="50" t="str">
        <f t="shared" si="67"/>
        <v>1.00399104020788+0.214198585402973i</v>
      </c>
      <c r="AN142" s="50" t="str">
        <f t="shared" si="68"/>
        <v>-1.44553185360308+5.74086778773258i</v>
      </c>
      <c r="AO142" s="50">
        <f t="shared" si="59"/>
        <v>5.9200612577917413</v>
      </c>
      <c r="AP142" s="50">
        <f t="shared" si="60"/>
        <v>1.8174653329224797</v>
      </c>
      <c r="AQ142" s="50">
        <f t="shared" si="61"/>
        <v>104.13309298779717</v>
      </c>
      <c r="AR142" s="50">
        <f t="shared" si="62"/>
        <v>15.446524012104625</v>
      </c>
      <c r="AS142" s="50">
        <f t="shared" si="69"/>
        <v>27.62472184788054</v>
      </c>
      <c r="AT142" s="50">
        <f t="shared" si="70"/>
        <v>46.873804647850342</v>
      </c>
    </row>
    <row r="143" spans="18:46">
      <c r="R143" s="7"/>
      <c r="S143" s="7"/>
      <c r="T143" s="7"/>
      <c r="U143" s="7"/>
      <c r="V143" s="7"/>
      <c r="W143" s="7"/>
      <c r="X143" s="7"/>
      <c r="Y143" s="50">
        <v>141</v>
      </c>
      <c r="Z143" s="50">
        <f t="shared" si="55"/>
        <v>5839.9346860303567</v>
      </c>
      <c r="AA143" s="50" t="str">
        <f t="shared" si="63"/>
        <v>36693.3918141544i</v>
      </c>
      <c r="AB143" s="50">
        <f t="shared" si="53"/>
        <v>8.3333333333333339</v>
      </c>
      <c r="AD143" s="50" t="str">
        <f t="shared" si="56"/>
        <v>0.269958143950761-0.441194296413441i</v>
      </c>
      <c r="AE143" s="50" t="str">
        <f t="shared" si="57"/>
        <v>1.00000635081433-0.00526833581449327i</v>
      </c>
      <c r="AF143" s="50" t="str">
        <f t="shared" si="71"/>
        <v>2.01151131276463-3.32666552421974i</v>
      </c>
      <c r="AG143" s="50">
        <f t="shared" si="58"/>
        <v>3.8875289415530117</v>
      </c>
      <c r="AH143" s="50">
        <f t="shared" si="64"/>
        <v>-1.026955255932319</v>
      </c>
      <c r="AI143" s="50">
        <f t="shared" si="54"/>
        <v>-58.840201913699168</v>
      </c>
      <c r="AJ143" s="50">
        <f t="shared" si="65"/>
        <v>11.793472704929304</v>
      </c>
      <c r="AL143" s="50" t="str">
        <f t="shared" si="66"/>
        <v>0.00117597696664802-0.0342723510255998i</v>
      </c>
      <c r="AM143" s="50" t="str">
        <f t="shared" si="67"/>
        <v>1.00451326257679+0.22777653543337i</v>
      </c>
      <c r="AN143" s="50" t="str">
        <f t="shared" si="68"/>
        <v>-1.42135428223009+5.40206796798972i</v>
      </c>
      <c r="AO143" s="50">
        <f t="shared" si="59"/>
        <v>5.5859275260599652</v>
      </c>
      <c r="AP143" s="50">
        <f t="shared" si="60"/>
        <v>1.8280780495755002</v>
      </c>
      <c r="AQ143" s="50">
        <f t="shared" si="61"/>
        <v>104.74115686118343</v>
      </c>
      <c r="AR143" s="50">
        <f t="shared" si="62"/>
        <v>14.941905934007842</v>
      </c>
      <c r="AS143" s="50">
        <f t="shared" si="69"/>
        <v>26.735378638937146</v>
      </c>
      <c r="AT143" s="50">
        <f t="shared" si="70"/>
        <v>45.900954947484259</v>
      </c>
    </row>
    <row r="144" spans="18:46">
      <c r="R144" s="7"/>
      <c r="S144" s="7"/>
      <c r="T144" s="7"/>
      <c r="U144" s="7"/>
      <c r="V144" s="7"/>
      <c r="W144" s="7"/>
      <c r="X144" s="7"/>
      <c r="Y144" s="50">
        <v>142</v>
      </c>
      <c r="Z144" s="50">
        <f t="shared" si="55"/>
        <v>6210.4075822572904</v>
      </c>
      <c r="AA144" s="50" t="str">
        <f t="shared" si="63"/>
        <v>39021.1416724357i</v>
      </c>
      <c r="AB144" s="50">
        <f t="shared" si="53"/>
        <v>8.3333333333333339</v>
      </c>
      <c r="AD144" s="50" t="str">
        <f t="shared" si="56"/>
        <v>0.24662984639131-0.428132726028697i</v>
      </c>
      <c r="AE144" s="50" t="str">
        <f t="shared" si="57"/>
        <v>1.00000718200214-0.00560257737699788i</v>
      </c>
      <c r="AF144" s="50" t="str">
        <f t="shared" si="71"/>
        <v>1.83562115803699-3.22819447565726i</v>
      </c>
      <c r="AG144" s="50">
        <f t="shared" si="58"/>
        <v>3.7135891814385062</v>
      </c>
      <c r="AH144" s="50">
        <f t="shared" si="64"/>
        <v>-1.0537687839516083</v>
      </c>
      <c r="AI144" s="50">
        <f t="shared" si="54"/>
        <v>-60.376503903060232</v>
      </c>
      <c r="AJ144" s="50">
        <f t="shared" si="65"/>
        <v>11.395877158227787</v>
      </c>
      <c r="AL144" s="50" t="str">
        <f t="shared" si="66"/>
        <v>0.00104000088255036-0.0322322707967443i</v>
      </c>
      <c r="AM144" s="50" t="str">
        <f t="shared" si="67"/>
        <v>1.0051037867199+0.242213745770108i</v>
      </c>
      <c r="AN144" s="50" t="str">
        <f t="shared" si="68"/>
        <v>-1.39995519012991+5.08351909982642i</v>
      </c>
      <c r="AO144" s="50">
        <f t="shared" si="59"/>
        <v>5.2727640732989078</v>
      </c>
      <c r="AP144" s="50">
        <f t="shared" si="60"/>
        <v>1.8395259710238561</v>
      </c>
      <c r="AQ144" s="50">
        <f t="shared" si="61"/>
        <v>105.39707444437151</v>
      </c>
      <c r="AR144" s="50">
        <f t="shared" si="62"/>
        <v>14.440766790343762</v>
      </c>
      <c r="AS144" s="50">
        <f t="shared" si="69"/>
        <v>25.836643948571549</v>
      </c>
      <c r="AT144" s="50">
        <f t="shared" si="70"/>
        <v>45.02057054131128</v>
      </c>
    </row>
    <row r="145" spans="18:46">
      <c r="R145" s="7"/>
      <c r="S145" s="7"/>
      <c r="T145" s="7"/>
      <c r="U145" s="7"/>
      <c r="V145" s="7"/>
      <c r="W145" s="7"/>
      <c r="X145" s="7"/>
      <c r="Y145" s="50">
        <v>143</v>
      </c>
      <c r="Z145" s="50">
        <f t="shared" si="55"/>
        <v>6604.3824822253073</v>
      </c>
      <c r="AA145" s="50" t="str">
        <f t="shared" si="63"/>
        <v>41496.5589753123i</v>
      </c>
      <c r="AB145" s="50">
        <f t="shared" si="53"/>
        <v>8.3333333333333339</v>
      </c>
      <c r="AD145" s="50" t="str">
        <f t="shared" si="56"/>
        <v>0.22472361792563-0.414299544592079i</v>
      </c>
      <c r="AE145" s="50" t="str">
        <f t="shared" si="57"/>
        <v>1.00000812195507-0.00595802851772158i</v>
      </c>
      <c r="AF145" s="50" t="str">
        <f t="shared" si="71"/>
        <v>1.67045306644005-3.12390630369644i</v>
      </c>
      <c r="AG145" s="50">
        <f t="shared" si="58"/>
        <v>3.542485573923106</v>
      </c>
      <c r="AH145" s="50">
        <f t="shared" si="64"/>
        <v>-1.0797506058898063</v>
      </c>
      <c r="AI145" s="50">
        <f t="shared" si="54"/>
        <v>-61.865152644179389</v>
      </c>
      <c r="AJ145" s="50">
        <f t="shared" si="65"/>
        <v>10.986161806881999</v>
      </c>
      <c r="AL145" s="50" t="str">
        <f t="shared" si="66"/>
        <v>0.000919732988791481-0.0303131502820279i</v>
      </c>
      <c r="AM145" s="50" t="str">
        <f t="shared" si="67"/>
        <v>1.00577153740955+0.257564301807743i</v>
      </c>
      <c r="AN145" s="50" t="str">
        <f t="shared" si="68"/>
        <v>-1.38101250895765+4.78404788841474i</v>
      </c>
      <c r="AO145" s="50">
        <f t="shared" si="59"/>
        <v>4.9793884914257331</v>
      </c>
      <c r="AP145" s="50">
        <f t="shared" si="60"/>
        <v>1.8518267597609421</v>
      </c>
      <c r="AQ145" s="50">
        <f t="shared" si="61"/>
        <v>106.1018577236886</v>
      </c>
      <c r="AR145" s="50">
        <f t="shared" si="62"/>
        <v>13.943520224246061</v>
      </c>
      <c r="AS145" s="50">
        <f t="shared" si="69"/>
        <v>24.92968203112806</v>
      </c>
      <c r="AT145" s="50">
        <f t="shared" si="70"/>
        <v>44.236705079509207</v>
      </c>
    </row>
    <row r="146" spans="18:46">
      <c r="R146" s="7"/>
      <c r="S146" s="7"/>
      <c r="T146" s="7"/>
      <c r="U146" s="7"/>
      <c r="V146" s="7"/>
      <c r="W146" s="7"/>
      <c r="X146" s="7"/>
      <c r="Y146" s="50">
        <v>144</v>
      </c>
      <c r="Z146" s="50">
        <f t="shared" si="55"/>
        <v>7023.3503025047467</v>
      </c>
      <c r="AA146" s="50" t="str">
        <f t="shared" si="63"/>
        <v>44129.0114278731i</v>
      </c>
      <c r="AB146" s="50">
        <f t="shared" si="53"/>
        <v>8.3333333333333339</v>
      </c>
      <c r="AD146" s="50" t="str">
        <f t="shared" si="56"/>
        <v>0.204263687514002-0.399866448723053i</v>
      </c>
      <c r="AE146" s="50" t="str">
        <f t="shared" si="57"/>
        <v>1.00000918490002-0.00633603594508909i</v>
      </c>
      <c r="AF146" s="50" t="str">
        <f t="shared" si="71"/>
        <v>1.51618971700018-3.01509560285538i</v>
      </c>
      <c r="AG146" s="50">
        <f t="shared" si="58"/>
        <v>3.3748529971385324</v>
      </c>
      <c r="AH146" s="50">
        <f t="shared" si="64"/>
        <v>-1.1048583747673837</v>
      </c>
      <c r="AI146" s="50">
        <f t="shared" si="54"/>
        <v>-63.303721833854489</v>
      </c>
      <c r="AJ146" s="50">
        <f t="shared" si="65"/>
        <v>10.565097208988428</v>
      </c>
      <c r="AL146" s="50" t="str">
        <f t="shared" si="66"/>
        <v>0.000813361803680209-0.0285078979627843i</v>
      </c>
      <c r="AM146" s="50" t="str">
        <f t="shared" si="67"/>
        <v>1.00652660323181+0.273885634190846i</v>
      </c>
      <c r="AN146" s="50" t="str">
        <f t="shared" si="68"/>
        <v>-1.36424091967474+4.5025478062573i</v>
      </c>
      <c r="AO146" s="50">
        <f t="shared" si="59"/>
        <v>4.7046880911009827</v>
      </c>
      <c r="AP146" s="50">
        <f t="shared" si="60"/>
        <v>1.864996817856813</v>
      </c>
      <c r="AQ146" s="50">
        <f t="shared" si="61"/>
        <v>106.85644646852411</v>
      </c>
      <c r="AR146" s="50">
        <f t="shared" si="62"/>
        <v>13.450616721880015</v>
      </c>
      <c r="AS146" s="50">
        <f t="shared" si="69"/>
        <v>24.015713930868444</v>
      </c>
      <c r="AT146" s="50">
        <f t="shared" si="70"/>
        <v>43.552724634669623</v>
      </c>
    </row>
    <row r="147" spans="18:46">
      <c r="R147" s="7"/>
      <c r="S147" s="7"/>
      <c r="T147" s="7"/>
      <c r="U147" s="7"/>
      <c r="V147" s="7"/>
      <c r="W147" s="7"/>
      <c r="X147" s="7"/>
      <c r="Y147" s="50">
        <v>145</v>
      </c>
      <c r="Z147" s="50">
        <f t="shared" si="55"/>
        <v>7468.8965402065769</v>
      </c>
      <c r="AA147" s="50" t="str">
        <f t="shared" si="63"/>
        <v>46928.4610022704i</v>
      </c>
      <c r="AB147" s="50">
        <f t="shared" si="53"/>
        <v>8.3333333333333339</v>
      </c>
      <c r="AD147" s="50" t="str">
        <f t="shared" si="56"/>
        <v>0.185250834269167-0.38499722541843i</v>
      </c>
      <c r="AE147" s="50" t="str">
        <f t="shared" si="57"/>
        <v>1.00001038692331-0.0067380320467251i</v>
      </c>
      <c r="AF147" s="50" t="str">
        <f t="shared" si="71"/>
        <v>1.37283698199811-2.90299733350968i</v>
      </c>
      <c r="AG147" s="50">
        <f t="shared" si="58"/>
        <v>3.2112419556156135</v>
      </c>
      <c r="AH147" s="50">
        <f t="shared" si="64"/>
        <v>-1.1290601093601083</v>
      </c>
      <c r="AI147" s="50">
        <f t="shared" si="54"/>
        <v>-64.690379082913381</v>
      </c>
      <c r="AJ147" s="50">
        <f t="shared" si="65"/>
        <v>10.133460586757806</v>
      </c>
      <c r="AL147" s="50" t="str">
        <f t="shared" si="66"/>
        <v>0.000719284059264669-0.0268098244997381i</v>
      </c>
      <c r="AM147" s="50" t="str">
        <f t="shared" si="67"/>
        <v>1.00738038769375+0.291238713696622i</v>
      </c>
      <c r="AN147" s="50" t="str">
        <f t="shared" si="68"/>
        <v>-1.34938763189244+4.23797581138343i</v>
      </c>
      <c r="AO147" s="50">
        <f t="shared" si="59"/>
        <v>4.4476157611663503</v>
      </c>
      <c r="AP147" s="50">
        <f t="shared" si="60"/>
        <v>1.8790506756367737</v>
      </c>
      <c r="AQ147" s="50">
        <f t="shared" si="61"/>
        <v>107.66167320519297</v>
      </c>
      <c r="AR147" s="50">
        <f t="shared" si="62"/>
        <v>12.962545211708324</v>
      </c>
      <c r="AS147" s="50">
        <f t="shared" si="69"/>
        <v>23.09600579846613</v>
      </c>
      <c r="AT147" s="50">
        <f t="shared" si="70"/>
        <v>42.971294122279588</v>
      </c>
    </row>
    <row r="148" spans="18:46">
      <c r="R148" s="7"/>
      <c r="S148" s="7"/>
      <c r="T148" s="7"/>
      <c r="U148" s="7"/>
      <c r="V148" s="7"/>
      <c r="W148" s="7"/>
      <c r="X148" s="7"/>
      <c r="Y148" s="50">
        <v>146</v>
      </c>
      <c r="Z148" s="50">
        <f t="shared" si="55"/>
        <v>7942.7072729684578</v>
      </c>
      <c r="AA148" s="50" t="str">
        <f t="shared" si="63"/>
        <v>49905.5016367439i</v>
      </c>
      <c r="AB148" s="50">
        <f t="shared" si="53"/>
        <v>8.3333333333333339</v>
      </c>
      <c r="AD148" s="50" t="str">
        <f t="shared" si="56"/>
        <v>0.167665451992224-0.369844771322217i</v>
      </c>
      <c r="AE148" s="50" t="str">
        <f t="shared" si="57"/>
        <v>1.00001174621323-0.00716554037479878i</v>
      </c>
      <c r="AF148" s="50" t="str">
        <f t="shared" si="71"/>
        <v>1.24024703284035-2.78876434803195i</v>
      </c>
      <c r="AG148" s="50">
        <f t="shared" si="58"/>
        <v>3.0521171817810928</v>
      </c>
      <c r="AH148" s="50">
        <f t="shared" si="64"/>
        <v>-1.1523336094930352</v>
      </c>
      <c r="AI148" s="50">
        <f t="shared" si="54"/>
        <v>-66.02385241502725</v>
      </c>
      <c r="AJ148" s="50">
        <f t="shared" si="65"/>
        <v>9.6920240746735224</v>
      </c>
      <c r="AL148" s="50" t="str">
        <f t="shared" si="66"/>
        <v>0.000636080919065613-0.0252126222382761i</v>
      </c>
      <c r="AM148" s="50" t="str">
        <f t="shared" si="67"/>
        <v>1.00834577976675+0.309688254988242i</v>
      </c>
      <c r="AN148" s="50" t="str">
        <f t="shared" si="68"/>
        <v>-1.33622863392603+3.98934915351154i</v>
      </c>
      <c r="AO148" s="50">
        <f t="shared" si="59"/>
        <v>4.2071859515294854</v>
      </c>
      <c r="AP148" s="50">
        <f t="shared" si="60"/>
        <v>1.8940003037237658</v>
      </c>
      <c r="AQ148" s="50">
        <f t="shared" si="61"/>
        <v>108.51822379986783</v>
      </c>
      <c r="AR148" s="50">
        <f t="shared" si="62"/>
        <v>12.479834152574028</v>
      </c>
      <c r="AS148" s="50">
        <f t="shared" si="69"/>
        <v>22.171858227247551</v>
      </c>
      <c r="AT148" s="50">
        <f t="shared" si="70"/>
        <v>42.494371384840576</v>
      </c>
    </row>
    <row r="149" spans="18:46">
      <c r="R149" s="7"/>
      <c r="S149" s="7"/>
      <c r="T149" s="7"/>
      <c r="U149" s="7"/>
      <c r="V149" s="7"/>
      <c r="W149" s="7"/>
      <c r="X149" s="7"/>
      <c r="Y149" s="50">
        <v>147</v>
      </c>
      <c r="Z149" s="50">
        <f t="shared" si="55"/>
        <v>8446.5755395671058</v>
      </c>
      <c r="AA149" s="50" t="str">
        <f t="shared" si="63"/>
        <v>53071.3993261905i</v>
      </c>
      <c r="AB149" s="50">
        <f t="shared" si="53"/>
        <v>8.3333333333333339</v>
      </c>
      <c r="AD149" s="50" t="str">
        <f t="shared" si="56"/>
        <v>0.151470844304852-0.35454896164257i</v>
      </c>
      <c r="AE149" s="50" t="str">
        <f t="shared" si="57"/>
        <v>1.00001328333415-0.00762018148948936i</v>
      </c>
      <c r="AF149" s="50" t="str">
        <f t="shared" si="71"/>
        <v>1.11814318457013-2.67345132308765i</v>
      </c>
      <c r="AG149" s="50">
        <f t="shared" si="58"/>
        <v>2.8978588920304138</v>
      </c>
      <c r="AH149" s="50">
        <f t="shared" si="64"/>
        <v>-1.1746657137664531</v>
      </c>
      <c r="AI149" s="50">
        <f t="shared" si="54"/>
        <v>-67.303387737540177</v>
      </c>
      <c r="AJ149" s="50">
        <f t="shared" si="65"/>
        <v>9.2415446834031929</v>
      </c>
      <c r="AL149" s="50" t="str">
        <f t="shared" si="66"/>
        <v>0.000562496879435527-0.0237103453516846i</v>
      </c>
      <c r="AM149" s="50" t="str">
        <f t="shared" si="67"/>
        <v>1.00943734631479+0.329302929101223i</v>
      </c>
      <c r="AN149" s="50" t="str">
        <f t="shared" si="68"/>
        <v>-1.3245653615732+3.75574228125249i</v>
      </c>
      <c r="AO149" s="50">
        <f t="shared" si="59"/>
        <v>3.9824707758208602</v>
      </c>
      <c r="AP149" s="50">
        <f t="shared" si="60"/>
        <v>1.9098543491757798</v>
      </c>
      <c r="AQ149" s="50">
        <f t="shared" si="61"/>
        <v>109.42659369247683</v>
      </c>
      <c r="AR149" s="50">
        <f t="shared" si="62"/>
        <v>12.003051950875527</v>
      </c>
      <c r="AS149" s="50">
        <f t="shared" si="69"/>
        <v>21.244596634278722</v>
      </c>
      <c r="AT149" s="50">
        <f t="shared" si="70"/>
        <v>42.123205954936651</v>
      </c>
    </row>
    <row r="150" spans="18:46">
      <c r="R150" s="7"/>
      <c r="S150" s="7"/>
      <c r="T150" s="7"/>
      <c r="U150" s="7"/>
      <c r="V150" s="7"/>
      <c r="W150" s="7"/>
      <c r="X150" s="7"/>
      <c r="Y150" s="50">
        <v>148</v>
      </c>
      <c r="Z150" s="50">
        <f t="shared" si="55"/>
        <v>8982.4081253027471</v>
      </c>
      <c r="AA150" s="50" t="str">
        <f t="shared" si="63"/>
        <v>56438.1347559928i</v>
      </c>
      <c r="AB150" s="50">
        <f t="shared" si="53"/>
        <v>8.3333333333333339</v>
      </c>
      <c r="AD150" s="50" t="str">
        <f t="shared" si="56"/>
        <v>0.136616550738925-0.339235312957132i</v>
      </c>
      <c r="AE150" s="50" t="str">
        <f t="shared" si="57"/>
        <v>1.00001502153621-0.00810367918534655i</v>
      </c>
      <c r="AF150" s="50" t="str">
        <f t="shared" si="71"/>
        <v>1.00614497378555-2.5580046776796i</v>
      </c>
      <c r="AG150" s="50">
        <f t="shared" si="58"/>
        <v>2.7487662030999722</v>
      </c>
      <c r="AH150" s="50">
        <f t="shared" si="64"/>
        <v>-1.1960514506603763</v>
      </c>
      <c r="AI150" s="50">
        <f t="shared" si="54"/>
        <v>-68.528700203339184</v>
      </c>
      <c r="AJ150" s="50">
        <f t="shared" si="65"/>
        <v>8.7827560480766529</v>
      </c>
      <c r="AL150" s="50" t="str">
        <f t="shared" si="66"/>
        <v>0.000497421058917685-0.0222973906815984i</v>
      </c>
      <c r="AM150" s="50" t="str">
        <f t="shared" si="67"/>
        <v>1.01067154915058+0.350155584377046i</v>
      </c>
      <c r="AN150" s="50" t="str">
        <f t="shared" si="68"/>
        <v>-1.31422173893579+3.53628385961933i</v>
      </c>
      <c r="AO150" s="50">
        <f t="shared" si="59"/>
        <v>3.7725962300378231</v>
      </c>
      <c r="AP150" s="50">
        <f t="shared" si="60"/>
        <v>1.9266173001670184</v>
      </c>
      <c r="AQ150" s="50">
        <f t="shared" si="61"/>
        <v>110.38704003645944</v>
      </c>
      <c r="AR150" s="50">
        <f t="shared" si="62"/>
        <v>11.532806528350324</v>
      </c>
      <c r="AS150" s="50">
        <f t="shared" si="69"/>
        <v>20.315562576426977</v>
      </c>
      <c r="AT150" s="50">
        <f t="shared" si="70"/>
        <v>41.858339833120255</v>
      </c>
    </row>
    <row r="151" spans="18:46">
      <c r="R151" s="7"/>
      <c r="S151" s="7"/>
      <c r="T151" s="7"/>
      <c r="U151" s="7"/>
      <c r="V151" s="7"/>
      <c r="W151" s="7"/>
      <c r="X151" s="7"/>
      <c r="Y151" s="50">
        <v>149</v>
      </c>
      <c r="Z151" s="50">
        <f t="shared" si="55"/>
        <v>9552.2327778341514</v>
      </c>
      <c r="AA151" s="50" t="str">
        <f t="shared" si="63"/>
        <v>60018.4486404468i</v>
      </c>
      <c r="AB151" s="50">
        <f t="shared" si="53"/>
        <v>8.3333333333333339</v>
      </c>
      <c r="AD151" s="50" t="str">
        <f t="shared" si="56"/>
        <v>0.123041544867132-0.324014347419123i</v>
      </c>
      <c r="AE151" s="50" t="str">
        <f t="shared" si="57"/>
        <v>1.00001698710523-0.00861786712730912i</v>
      </c>
      <c r="AF151" s="50" t="str">
        <f t="shared" si="71"/>
        <v>0.903792271770815-2.44325777960665i</v>
      </c>
      <c r="AG151" s="50">
        <f t="shared" si="58"/>
        <v>2.6050621965935994</v>
      </c>
      <c r="AH151" s="50">
        <f t="shared" si="64"/>
        <v>-1.2164931293050032</v>
      </c>
      <c r="AI151" s="50">
        <f t="shared" si="54"/>
        <v>-69.699922115839001</v>
      </c>
      <c r="AJ151" s="50">
        <f t="shared" si="65"/>
        <v>8.3163619332477978</v>
      </c>
      <c r="AL151" s="50" t="str">
        <f t="shared" si="66"/>
        <v>0.000439870610950167-0.0209684793152911i</v>
      </c>
      <c r="AM151" s="50" t="str">
        <f t="shared" si="67"/>
        <v>1.01206698978754+0.372323475373498i</v>
      </c>
      <c r="AN151" s="50" t="str">
        <f t="shared" si="68"/>
        <v>-1.30504154942858+3.33015390400997i</v>
      </c>
      <c r="AO151" s="50">
        <f t="shared" si="59"/>
        <v>3.5767385241484733</v>
      </c>
      <c r="AP151" s="50">
        <f t="shared" si="60"/>
        <v>1.9442885883849566</v>
      </c>
      <c r="AQ151" s="50">
        <f t="shared" si="61"/>
        <v>111.39953026990655</v>
      </c>
      <c r="AR151" s="50">
        <f t="shared" si="62"/>
        <v>11.069743848156055</v>
      </c>
      <c r="AS151" s="50">
        <f t="shared" si="69"/>
        <v>19.386105781403852</v>
      </c>
      <c r="AT151" s="50">
        <f t="shared" si="70"/>
        <v>41.699608154067548</v>
      </c>
    </row>
    <row r="152" spans="18:46">
      <c r="R152" s="7"/>
      <c r="S152" s="7"/>
      <c r="T152" s="7"/>
      <c r="U152" s="7"/>
      <c r="V152" s="7"/>
      <c r="W152" s="7"/>
      <c r="X152" s="7"/>
      <c r="Y152" s="50">
        <v>150</v>
      </c>
      <c r="Z152" s="50">
        <f t="shared" si="55"/>
        <v>10158.205880770249</v>
      </c>
      <c r="AA152" s="50" t="str">
        <f t="shared" si="63"/>
        <v>63825.8899373609i</v>
      </c>
      <c r="AB152" s="50">
        <f t="shared" si="53"/>
        <v>8.3333333333333339</v>
      </c>
      <c r="AD152" s="50" t="str">
        <f t="shared" si="56"/>
        <v>0.110677188540564-0.308981545022558i</v>
      </c>
      <c r="AE152" s="50" t="str">
        <f t="shared" si="57"/>
        <v>1.00001920975784-0.0091646959253434i</v>
      </c>
      <c r="AF152" s="50" t="str">
        <f t="shared" si="71"/>
        <v>0.810567558723547-2.32993058576659i</v>
      </c>
      <c r="AG152" s="50">
        <f t="shared" si="58"/>
        <v>2.4669001402054556</v>
      </c>
      <c r="AH152" s="50">
        <f t="shared" si="64"/>
        <v>-1.2359994097771774</v>
      </c>
      <c r="AI152" s="50">
        <f t="shared" si="54"/>
        <v>-70.817549660893036</v>
      </c>
      <c r="AJ152" s="50">
        <f t="shared" si="65"/>
        <v>7.8430313932361493</v>
      </c>
      <c r="AL152" s="50" t="str">
        <f t="shared" si="66"/>
        <v>0.000388976023347102-0.0197186389236266i</v>
      </c>
      <c r="AM152" s="50" t="str">
        <f t="shared" si="67"/>
        <v>1.0136446853147+0.395888499052123i</v>
      </c>
      <c r="AN152" s="50" t="str">
        <f t="shared" si="68"/>
        <v>-1.29688609948751+3.13658103432612i</v>
      </c>
      <c r="AO152" s="50">
        <f t="shared" si="59"/>
        <v>3.3941205252521955</v>
      </c>
      <c r="AP152" s="50">
        <f t="shared" si="60"/>
        <v>1.962861644041165</v>
      </c>
      <c r="AQ152" s="50">
        <f t="shared" si="61"/>
        <v>112.46368797166888</v>
      </c>
      <c r="AR152" s="50">
        <f t="shared" si="62"/>
        <v>10.614545201133369</v>
      </c>
      <c r="AS152" s="50">
        <f t="shared" si="69"/>
        <v>18.45757659436952</v>
      </c>
      <c r="AT152" s="50">
        <f t="shared" si="70"/>
        <v>41.646138310775839</v>
      </c>
    </row>
    <row r="153" spans="18:46">
      <c r="R153" s="7"/>
      <c r="S153" s="7"/>
      <c r="T153" s="7"/>
      <c r="U153" s="7"/>
      <c r="V153" s="7"/>
      <c r="W153" s="7"/>
      <c r="X153" s="7"/>
      <c r="Y153" s="50">
        <v>151</v>
      </c>
      <c r="Z153" s="50">
        <f t="shared" si="55"/>
        <v>10802.620614058389</v>
      </c>
      <c r="AA153" s="50" t="str">
        <f t="shared" si="63"/>
        <v>67874.867121287i</v>
      </c>
      <c r="AB153" s="50">
        <f t="shared" si="53"/>
        <v>8.3333333333333339</v>
      </c>
      <c r="AD153" s="50" t="str">
        <f t="shared" si="56"/>
        <v>0.0994498669991712-0.29421776325566i</v>
      </c>
      <c r="AE153" s="50" t="str">
        <f t="shared" si="57"/>
        <v>1.00002172308786-0.00974624067910451i</v>
      </c>
      <c r="AF153" s="50" t="str">
        <f t="shared" si="71"/>
        <v>0.725915791829687-2.2186328064735i</v>
      </c>
      <c r="AG153" s="50">
        <f t="shared" si="58"/>
        <v>2.3343704219314034</v>
      </c>
      <c r="AH153" s="50">
        <f t="shared" si="64"/>
        <v>-1.2545843855011023</v>
      </c>
      <c r="AI153" s="50">
        <f t="shared" si="54"/>
        <v>-71.882390332227033</v>
      </c>
      <c r="AJ153" s="50">
        <f t="shared" si="65"/>
        <v>7.3633954355269573</v>
      </c>
      <c r="AL153" s="50" t="str">
        <f t="shared" si="66"/>
        <v>0.000343968093375343-0.0185431868708182i</v>
      </c>
      <c r="AM153" s="50" t="str">
        <f t="shared" si="67"/>
        <v>1.01542837921505+0.420937437261068i</v>
      </c>
      <c r="AN153" s="50" t="str">
        <f t="shared" si="68"/>
        <v>-1.28963214143027+2.95483985087114i</v>
      </c>
      <c r="AO153" s="50">
        <f t="shared" si="59"/>
        <v>3.2240083133432216</v>
      </c>
      <c r="AP153" s="50">
        <f t="shared" si="60"/>
        <v>1.9823229250090697</v>
      </c>
      <c r="AQ153" s="50">
        <f t="shared" si="61"/>
        <v>113.57873723504808</v>
      </c>
      <c r="AR153" s="50">
        <f t="shared" si="62"/>
        <v>10.167923059896992</v>
      </c>
      <c r="AS153" s="50">
        <f t="shared" si="69"/>
        <v>17.53131849542395</v>
      </c>
      <c r="AT153" s="50">
        <f t="shared" si="70"/>
        <v>41.696346902821048</v>
      </c>
    </row>
    <row r="154" spans="18:46">
      <c r="R154" s="7"/>
      <c r="S154" s="7"/>
      <c r="T154" s="7"/>
      <c r="U154" s="7"/>
      <c r="V154" s="7"/>
      <c r="W154" s="7"/>
      <c r="X154" s="7"/>
      <c r="Y154" s="50">
        <v>152</v>
      </c>
      <c r="Z154" s="50">
        <f t="shared" si="55"/>
        <v>11487.915632049675</v>
      </c>
      <c r="AA154" s="50" t="str">
        <f t="shared" si="63"/>
        <v>72180.7027094132i</v>
      </c>
      <c r="AB154" s="50">
        <f t="shared" si="53"/>
        <v>8.3333333333333339</v>
      </c>
      <c r="AD154" s="50" t="str">
        <f t="shared" si="56"/>
        <v>0.0892832650831762-0.279790006552519i</v>
      </c>
      <c r="AE154" s="50" t="str">
        <f t="shared" si="57"/>
        <v>1.00002456507021-0.0103647090267404i</v>
      </c>
      <c r="AF154" s="50" t="str">
        <f t="shared" si="71"/>
        <v>0.649261567313671-2.10986970718847i</v>
      </c>
      <c r="AG154" s="50">
        <f t="shared" si="58"/>
        <v>2.2075078174498421</v>
      </c>
      <c r="AH154" s="50">
        <f t="shared" si="64"/>
        <v>-1.2722667029354227</v>
      </c>
      <c r="AI154" s="50">
        <f t="shared" si="54"/>
        <v>-72.895512493224174</v>
      </c>
      <c r="AJ154" s="50">
        <f t="shared" si="65"/>
        <v>6.8780450043970385</v>
      </c>
      <c r="AL154" s="50" t="str">
        <f t="shared" si="66"/>
        <v>0.000304166390124482-0.0174377140970828i</v>
      </c>
      <c r="AM154" s="50" t="str">
        <f t="shared" si="67"/>
        <v>1.01744489137831+0.447562204185533i</v>
      </c>
      <c r="AN154" s="50" t="str">
        <f t="shared" si="68"/>
        <v>-1.28317002546614+2.78424843205482i</v>
      </c>
      <c r="AO154" s="50">
        <f t="shared" si="59"/>
        <v>3.0657078539310465</v>
      </c>
      <c r="AP154" s="50">
        <f t="shared" si="60"/>
        <v>2.0026509488448667</v>
      </c>
      <c r="AQ154" s="50">
        <f t="shared" si="61"/>
        <v>114.7434472066806</v>
      </c>
      <c r="AR154" s="50">
        <f t="shared" si="62"/>
        <v>9.7306153295396971</v>
      </c>
      <c r="AS154" s="50">
        <f t="shared" si="69"/>
        <v>16.608660333936736</v>
      </c>
      <c r="AT154" s="50">
        <f t="shared" si="70"/>
        <v>41.847934713456425</v>
      </c>
    </row>
    <row r="155" spans="18:46">
      <c r="R155" s="7"/>
      <c r="S155" s="7"/>
      <c r="T155" s="7"/>
      <c r="U155" s="7"/>
      <c r="V155" s="7"/>
      <c r="W155" s="7"/>
      <c r="X155" s="7"/>
      <c r="Y155" s="50">
        <v>153</v>
      </c>
      <c r="Z155" s="50">
        <f t="shared" si="55"/>
        <v>12216.684292082227</v>
      </c>
      <c r="AA155" s="50" t="str">
        <f t="shared" si="63"/>
        <v>76759.6912464627i</v>
      </c>
      <c r="AB155" s="50">
        <f t="shared" si="53"/>
        <v>8.3333333333333339</v>
      </c>
      <c r="AD155" s="50" t="str">
        <f t="shared" si="56"/>
        <v>0.0801002734871576-0.265752438199192i</v>
      </c>
      <c r="AE155" s="50" t="str">
        <f t="shared" si="57"/>
        <v>1.00002777862989-0.0110224497349963i</v>
      </c>
      <c r="AF155" s="50" t="str">
        <f t="shared" si="71"/>
        <v>0.580023493086133-2.0040497383171i</v>
      </c>
      <c r="AG155" s="50">
        <f t="shared" si="58"/>
        <v>2.0862987816179821</v>
      </c>
      <c r="AH155" s="50">
        <f t="shared" si="64"/>
        <v>-1.2890687367604809</v>
      </c>
      <c r="AI155" s="50">
        <f t="shared" si="54"/>
        <v>-73.858198118636068</v>
      </c>
      <c r="AJ155" s="50">
        <f t="shared" si="65"/>
        <v>6.3875300886754953</v>
      </c>
      <c r="AL155" s="50" t="str">
        <f t="shared" si="66"/>
        <v>0.000268969036437953-0.0163980697673656i</v>
      </c>
      <c r="AM155" s="50" t="str">
        <f t="shared" si="67"/>
        <v>1.01972451202666+0.47586009701583i</v>
      </c>
      <c r="AN155" s="50" t="str">
        <f t="shared" si="68"/>
        <v>-1.27740205402899+2.62416595264595i</v>
      </c>
      <c r="AO155" s="50">
        <f t="shared" si="59"/>
        <v>2.9185617955876331</v>
      </c>
      <c r="AP155" s="50">
        <f t="shared" si="60"/>
        <v>2.0238153638764711</v>
      </c>
      <c r="AQ155" s="50">
        <f t="shared" si="61"/>
        <v>115.95607886385477</v>
      </c>
      <c r="AR155" s="50">
        <f t="shared" si="62"/>
        <v>9.3033778638270785</v>
      </c>
      <c r="AS155" s="50">
        <f t="shared" si="69"/>
        <v>15.690907952502574</v>
      </c>
      <c r="AT155" s="50">
        <f t="shared" si="70"/>
        <v>42.097880745218703</v>
      </c>
    </row>
    <row r="156" spans="18:46">
      <c r="R156" s="7"/>
      <c r="S156" s="7"/>
      <c r="T156" s="7"/>
      <c r="U156" s="7"/>
      <c r="V156" s="7"/>
      <c r="W156" s="7"/>
      <c r="X156" s="7"/>
      <c r="Y156" s="50">
        <v>154</v>
      </c>
      <c r="Z156" s="50">
        <f t="shared" si="55"/>
        <v>12991.684468506162</v>
      </c>
      <c r="AA156" s="50" t="str">
        <f t="shared" si="63"/>
        <v>81629.1609680312i</v>
      </c>
      <c r="AB156" s="50">
        <f t="shared" si="53"/>
        <v>8.3333333333333339</v>
      </c>
      <c r="AD156" s="50" t="str">
        <f t="shared" si="56"/>
        <v>0.0718245356007386-0.25214754181762i</v>
      </c>
      <c r="AE156" s="50" t="str">
        <f t="shared" si="57"/>
        <v>1.00003141228407-0.0117219618711847i</v>
      </c>
      <c r="AF156" s="50" t="str">
        <f t="shared" si="71"/>
        <v>0.517625851486709-1.90149329280605i</v>
      </c>
      <c r="AG156" s="50">
        <f t="shared" si="58"/>
        <v>1.9706885255447484</v>
      </c>
      <c r="AH156" s="50">
        <f t="shared" si="64"/>
        <v>-1.3050158325877712</v>
      </c>
      <c r="AI156" s="50">
        <f t="shared" si="54"/>
        <v>-74.771899405030496</v>
      </c>
      <c r="AJ156" s="50">
        <f t="shared" si="65"/>
        <v>5.8923597577685447</v>
      </c>
      <c r="AL156" s="50" t="str">
        <f t="shared" si="66"/>
        <v>0.000237843661127718-0.0154203466731646i</v>
      </c>
      <c r="AM156" s="50" t="str">
        <f t="shared" si="67"/>
        <v>1.02230144477647+0.505934047569716i</v>
      </c>
      <c r="AN156" s="50" t="str">
        <f t="shared" si="68"/>
        <v>-1.272241014449+2.47399042029385i</v>
      </c>
      <c r="AO156" s="50">
        <f t="shared" si="59"/>
        <v>2.7819464046871865</v>
      </c>
      <c r="AP156" s="50">
        <f t="shared" si="60"/>
        <v>2.045776102518563</v>
      </c>
      <c r="AQ156" s="50">
        <f t="shared" si="61"/>
        <v>117.21433650303648</v>
      </c>
      <c r="AR156" s="50">
        <f t="shared" si="62"/>
        <v>8.8869751775862493</v>
      </c>
      <c r="AS156" s="50">
        <f t="shared" si="69"/>
        <v>14.779334935354793</v>
      </c>
      <c r="AT156" s="50">
        <f t="shared" si="70"/>
        <v>42.442437098005982</v>
      </c>
    </row>
    <row r="157" spans="18:46">
      <c r="R157" s="7"/>
      <c r="S157" s="7"/>
      <c r="T157" s="7"/>
      <c r="U157" s="7"/>
      <c r="V157" s="7"/>
      <c r="W157" s="7"/>
      <c r="X157" s="7"/>
      <c r="Y157" s="50">
        <v>155</v>
      </c>
      <c r="Z157" s="50">
        <f t="shared" si="55"/>
        <v>13815.848989288772</v>
      </c>
      <c r="AA157" s="50" t="str">
        <f t="shared" si="63"/>
        <v>86807.5393757111i</v>
      </c>
      <c r="AB157" s="50">
        <f t="shared" si="53"/>
        <v>8.3333333333333339</v>
      </c>
      <c r="AD157" s="50" t="str">
        <f t="shared" si="56"/>
        <v>0.064381660407525-0.239007355834078i</v>
      </c>
      <c r="AE157" s="50" t="str">
        <f t="shared" si="57"/>
        <v>1.00003552086671-0.012465904601422i</v>
      </c>
      <c r="AF157" s="50" t="str">
        <f t="shared" si="71"/>
        <v>0.461507744171192-1.80244201404398i</v>
      </c>
      <c r="AG157" s="50">
        <f t="shared" si="58"/>
        <v>1.8605877060544345</v>
      </c>
      <c r="AH157" s="50">
        <f t="shared" si="64"/>
        <v>-1.3201356239818092</v>
      </c>
      <c r="AI157" s="50">
        <f t="shared" si="54"/>
        <v>-75.638199639027093</v>
      </c>
      <c r="AJ157" s="50">
        <f t="shared" si="65"/>
        <v>5.3930029400689818</v>
      </c>
      <c r="AL157" s="50" t="str">
        <f t="shared" si="66"/>
        <v>0.000210319388721759-0.0145008673697985i</v>
      </c>
      <c r="AM157" s="50" t="str">
        <f t="shared" si="67"/>
        <v>1.02521430459892+0.537892871983943i</v>
      </c>
      <c r="AN157" s="50" t="str">
        <f t="shared" si="68"/>
        <v>-1.26760886851329+2.33315652723831i</v>
      </c>
      <c r="AO157" s="50">
        <f t="shared" si="59"/>
        <v>2.6552686538518611</v>
      </c>
      <c r="AP157" s="50">
        <f t="shared" si="60"/>
        <v>2.0684826656569424</v>
      </c>
      <c r="AQ157" s="50">
        <f t="shared" si="61"/>
        <v>118.51532673811295</v>
      </c>
      <c r="AR157" s="50">
        <f t="shared" si="62"/>
        <v>8.4821693707434349</v>
      </c>
      <c r="AS157" s="50">
        <f t="shared" si="69"/>
        <v>13.875172310812417</v>
      </c>
      <c r="AT157" s="50">
        <f t="shared" si="70"/>
        <v>42.877127099085854</v>
      </c>
    </row>
    <row r="158" spans="18:46">
      <c r="R158" s="7"/>
      <c r="S158" s="7"/>
      <c r="T158" s="7"/>
      <c r="U158" s="7"/>
      <c r="V158" s="7"/>
      <c r="W158" s="7"/>
      <c r="X158" s="7"/>
      <c r="Y158" s="50">
        <v>156</v>
      </c>
      <c r="Z158" s="50">
        <f t="shared" si="55"/>
        <v>14692.296734695852</v>
      </c>
      <c r="AA158" s="50" t="str">
        <f t="shared" si="63"/>
        <v>92314.4229721636i</v>
      </c>
      <c r="AB158" s="50">
        <f t="shared" si="53"/>
        <v>8.3333333333333339</v>
      </c>
      <c r="AD158" s="50" t="str">
        <f t="shared" si="56"/>
        <v>0.057700136078316-0.226354720651599i</v>
      </c>
      <c r="AE158" s="50" t="str">
        <f t="shared" si="57"/>
        <v>1.00004016634586-0.0132571076638694i</v>
      </c>
      <c r="AF158" s="50" t="str">
        <f t="shared" si="71"/>
        <v>0.411129980289181-1.70706819956614i</v>
      </c>
      <c r="AG158" s="50">
        <f t="shared" si="58"/>
        <v>1.7558786115966463</v>
      </c>
      <c r="AH158" s="50">
        <f t="shared" si="64"/>
        <v>-1.3344574263665707</v>
      </c>
      <c r="AI158" s="50">
        <f t="shared" si="54"/>
        <v>-76.458778470694327</v>
      </c>
      <c r="AJ158" s="50">
        <f t="shared" si="65"/>
        <v>4.8898897742720857</v>
      </c>
      <c r="AL158" s="50" t="str">
        <f t="shared" si="66"/>
        <v>0.000185979748770549-0.0136361710279534i</v>
      </c>
      <c r="AM158" s="50" t="str">
        <f t="shared" si="67"/>
        <v>1.02850667701383+0.571851514839868i</v>
      </c>
      <c r="AN158" s="50" t="str">
        <f t="shared" si="68"/>
        <v>-1.2634355797234+2.20113361349562i</v>
      </c>
      <c r="AO158" s="50">
        <f t="shared" si="59"/>
        <v>2.5379634844834333</v>
      </c>
      <c r="AP158" s="50">
        <f t="shared" si="60"/>
        <v>2.0918735903688042</v>
      </c>
      <c r="AQ158" s="50">
        <f t="shared" si="61"/>
        <v>119.8555280030109</v>
      </c>
      <c r="AR158" s="50">
        <f t="shared" si="62"/>
        <v>8.089707385895295</v>
      </c>
      <c r="AS158" s="50">
        <f t="shared" si="69"/>
        <v>12.97959716016738</v>
      </c>
      <c r="AT158" s="50">
        <f t="shared" si="70"/>
        <v>43.396749532316576</v>
      </c>
    </row>
    <row r="159" spans="18:46">
      <c r="R159" s="7"/>
      <c r="S159" s="7"/>
      <c r="T159" s="7"/>
      <c r="U159" s="7"/>
      <c r="V159" s="7"/>
      <c r="W159" s="7"/>
      <c r="X159" s="7"/>
      <c r="Y159" s="50">
        <v>157</v>
      </c>
      <c r="Z159" s="50">
        <f t="shared" si="55"/>
        <v>15624.344440049217</v>
      </c>
      <c r="AA159" s="50" t="str">
        <f t="shared" si="63"/>
        <v>98170.6514200303i</v>
      </c>
      <c r="AB159" s="50">
        <f t="shared" si="53"/>
        <v>8.3333333333333339</v>
      </c>
      <c r="AD159" s="50" t="str">
        <f t="shared" si="56"/>
        <v>0.0517119834165098-0.214204493392696i</v>
      </c>
      <c r="AE159" s="50" t="str">
        <f t="shared" si="57"/>
        <v>1.00004541874535-0.0140985825706376i</v>
      </c>
      <c r="AF159" s="50" t="str">
        <f t="shared" si="71"/>
        <v>0.36598000319248-1.61548396026642i</v>
      </c>
      <c r="AG159" s="50">
        <f t="shared" si="58"/>
        <v>1.6564207764378118</v>
      </c>
      <c r="AH159" s="50">
        <f t="shared" si="64"/>
        <v>-1.3480117071463156</v>
      </c>
      <c r="AI159" s="50">
        <f t="shared" si="54"/>
        <v>-77.23538155370899</v>
      </c>
      <c r="AJ159" s="50">
        <f t="shared" si="65"/>
        <v>4.3834133841521696</v>
      </c>
      <c r="AL159" s="50" t="str">
        <f t="shared" si="66"/>
        <v>0.000164456399933135-0.0128230009758112i</v>
      </c>
      <c r="AM159" s="50" t="str">
        <f t="shared" si="67"/>
        <v>1.03222774544803+0.607931283185595i</v>
      </c>
      <c r="AN159" s="50" t="str">
        <f t="shared" si="68"/>
        <v>-1.25965806106301+2.07742373731456i</v>
      </c>
      <c r="AO159" s="50">
        <f t="shared" si="59"/>
        <v>2.4294912667385771</v>
      </c>
      <c r="AP159" s="50">
        <f t="shared" si="60"/>
        <v>2.1158761533833506</v>
      </c>
      <c r="AQ159" s="50">
        <f t="shared" si="61"/>
        <v>121.23077356124121</v>
      </c>
      <c r="AR159" s="50">
        <f t="shared" si="62"/>
        <v>7.7103068449793728</v>
      </c>
      <c r="AS159" s="50">
        <f t="shared" si="69"/>
        <v>12.093720229131542</v>
      </c>
      <c r="AT159" s="50">
        <f t="shared" si="70"/>
        <v>43.995392007532217</v>
      </c>
    </row>
    <row r="160" spans="18:46">
      <c r="R160" s="7"/>
      <c r="S160" s="7"/>
      <c r="T160" s="7"/>
      <c r="U160" s="7"/>
      <c r="V160" s="7"/>
      <c r="W160" s="7"/>
      <c r="X160" s="7"/>
      <c r="Y160" s="50">
        <v>158</v>
      </c>
      <c r="Z160" s="50">
        <f t="shared" si="55"/>
        <v>16615.519247226184</v>
      </c>
      <c r="AA160" s="50" t="str">
        <f t="shared" si="63"/>
        <v>104398.386405331i</v>
      </c>
      <c r="AB160" s="50">
        <f t="shared" si="53"/>
        <v>8.3333333333333339</v>
      </c>
      <c r="AD160" s="50" t="str">
        <f t="shared" si="56"/>
        <v>0.0463531893334083-0.202564698366254i</v>
      </c>
      <c r="AE160" s="50" t="str">
        <f t="shared" si="57"/>
        <v>1.00005135718366-0.0149935345976155i</v>
      </c>
      <c r="AF160" s="50" t="str">
        <f t="shared" si="71"/>
        <v>0.325575158603038-1.52774989500558i</v>
      </c>
      <c r="AG160" s="50">
        <f t="shared" si="58"/>
        <v>1.5620559931029854</v>
      </c>
      <c r="AH160" s="50">
        <f t="shared" si="64"/>
        <v>-1.3608296290087756</v>
      </c>
      <c r="AI160" s="50">
        <f t="shared" si="54"/>
        <v>-77.969794378556429</v>
      </c>
      <c r="AJ160" s="50">
        <f t="shared" si="65"/>
        <v>3.8739319488257107</v>
      </c>
      <c r="AL160" s="50" t="str">
        <f t="shared" si="66"/>
        <v>0.000145423575830673-0.0120582929063058i</v>
      </c>
      <c r="AM160" s="50" t="str">
        <f t="shared" si="67"/>
        <v>1.03643299430222+0.646260064835889i</v>
      </c>
      <c r="AN160" s="50" t="str">
        <f t="shared" si="68"/>
        <v>-1.25621922787004+1.96155984830368i</v>
      </c>
      <c r="AO160" s="50">
        <f t="shared" si="59"/>
        <v>2.3293354818375893</v>
      </c>
      <c r="AP160" s="50">
        <f t="shared" si="60"/>
        <v>2.1404063586159303</v>
      </c>
      <c r="AQ160" s="50">
        <f t="shared" si="61"/>
        <v>122.63625079165776</v>
      </c>
      <c r="AR160" s="50">
        <f t="shared" si="62"/>
        <v>7.3446408434140187</v>
      </c>
      <c r="AS160" s="50">
        <f t="shared" si="69"/>
        <v>11.21857279223973</v>
      </c>
      <c r="AT160" s="50">
        <f t="shared" si="70"/>
        <v>44.666456413101329</v>
      </c>
    </row>
    <row r="161" spans="18:46">
      <c r="R161" s="7"/>
      <c r="S161" s="7"/>
      <c r="T161" s="7"/>
      <c r="U161" s="7"/>
      <c r="V161" s="7"/>
      <c r="W161" s="7"/>
      <c r="X161" s="7"/>
      <c r="Y161" s="50">
        <v>159</v>
      </c>
      <c r="Z161" s="50">
        <f t="shared" si="55"/>
        <v>17669.572052398642</v>
      </c>
      <c r="AA161" s="50" t="str">
        <f t="shared" si="63"/>
        <v>111021.195503782i</v>
      </c>
      <c r="AB161" s="50">
        <f t="shared" si="53"/>
        <v>8.3333333333333339</v>
      </c>
      <c r="AD161" s="50" t="str">
        <f t="shared" si="56"/>
        <v>0.0415639590893674-0.191437592536121i</v>
      </c>
      <c r="AE161" s="50" t="str">
        <f t="shared" si="57"/>
        <v>1.00005807104448-0.0159453756278952i</v>
      </c>
      <c r="AF161" s="50" t="str">
        <f t="shared" si="71"/>
        <v>0.289464596298575-1.44388312437431i</v>
      </c>
      <c r="AG161" s="50">
        <f t="shared" si="58"/>
        <v>1.472612722124597</v>
      </c>
      <c r="AH161" s="50">
        <f t="shared" si="64"/>
        <v>-1.3729426617711431</v>
      </c>
      <c r="AI161" s="50">
        <f t="shared" si="54"/>
        <v>-78.663820032943775</v>
      </c>
      <c r="AJ161" s="50">
        <f t="shared" si="65"/>
        <v>3.3617709618554086</v>
      </c>
      <c r="AL161" s="50" t="str">
        <f t="shared" si="66"/>
        <v>0.000128593170138993-0.0113391637229377i</v>
      </c>
      <c r="AM161" s="50" t="str">
        <f t="shared" si="67"/>
        <v>1.04118499588443+0.686972524039336i</v>
      </c>
      <c r="AN161" s="50" t="str">
        <f t="shared" si="68"/>
        <v>-1.25306714198624+1.85310405831753i</v>
      </c>
      <c r="AO161" s="50">
        <f t="shared" si="59"/>
        <v>2.2370006511573624</v>
      </c>
      <c r="AP161" s="50">
        <f t="shared" si="60"/>
        <v>2.1653692481833837</v>
      </c>
      <c r="AQ161" s="50">
        <f t="shared" si="61"/>
        <v>124.06651900832399</v>
      </c>
      <c r="AR161" s="50">
        <f t="shared" si="62"/>
        <v>6.9933222102652532</v>
      </c>
      <c r="AS161" s="50">
        <f t="shared" si="69"/>
        <v>10.355093172120661</v>
      </c>
      <c r="AT161" s="50">
        <f t="shared" si="70"/>
        <v>45.402698975380218</v>
      </c>
    </row>
    <row r="162" spans="18:46">
      <c r="R162" s="7"/>
      <c r="S162" s="7"/>
      <c r="T162" s="7"/>
      <c r="U162" s="7"/>
      <c r="V162" s="7"/>
      <c r="W162" s="7"/>
      <c r="X162" s="7"/>
      <c r="Y162" s="50">
        <v>160</v>
      </c>
      <c r="Z162" s="50">
        <f t="shared" si="55"/>
        <v>18790.49170052441</v>
      </c>
      <c r="AA162" s="50" t="str">
        <f t="shared" si="63"/>
        <v>118064.141367415i</v>
      </c>
      <c r="AB162" s="50">
        <f t="shared" si="53"/>
        <v>8.3333333333333339</v>
      </c>
      <c r="AD162" s="50" t="str">
        <f t="shared" si="56"/>
        <v>0.0372888230116617-0.180820634199542i</v>
      </c>
      <c r="AE162" s="50" t="str">
        <f t="shared" si="57"/>
        <v>1.00006566129491-0.016957737921811i</v>
      </c>
      <c r="AF162" s="50" t="str">
        <f t="shared" si="71"/>
        <v>0.257230074565253-1.36386459470495i</v>
      </c>
      <c r="AG162" s="50">
        <f t="shared" si="58"/>
        <v>1.3879099192492801</v>
      </c>
      <c r="AH162" s="50">
        <f t="shared" si="64"/>
        <v>-1.3843822571411319</v>
      </c>
      <c r="AI162" s="50">
        <f t="shared" si="54"/>
        <v>-79.319260566981526</v>
      </c>
      <c r="AJ162" s="50">
        <f t="shared" si="65"/>
        <v>2.8472255926576011</v>
      </c>
      <c r="AL162" s="50" t="str">
        <f t="shared" si="66"/>
        <v>0.000113710387723312-0.010662900996963i</v>
      </c>
      <c r="AM162" s="50" t="str">
        <f t="shared" si="67"/>
        <v>1.04655428996355+0.730210266065028i</v>
      </c>
      <c r="AN162" s="50" t="str">
        <f t="shared" si="68"/>
        <v>-1.25015423475723+1.75164600492767i</v>
      </c>
      <c r="AO162" s="50">
        <f t="shared" si="59"/>
        <v>2.152010533724336</v>
      </c>
      <c r="AP162" s="50">
        <f t="shared" si="60"/>
        <v>2.1906595623601328</v>
      </c>
      <c r="AQ162" s="50">
        <f t="shared" si="61"/>
        <v>125.51554727321158</v>
      </c>
      <c r="AR162" s="50">
        <f t="shared" si="62"/>
        <v>6.6568878559386739</v>
      </c>
      <c r="AS162" s="50">
        <f t="shared" si="69"/>
        <v>9.504113448596275</v>
      </c>
      <c r="AT162" s="50">
        <f t="shared" si="70"/>
        <v>46.196286706230055</v>
      </c>
    </row>
    <row r="163" spans="18:46">
      <c r="R163" s="7"/>
      <c r="S163" s="7"/>
      <c r="T163" s="7"/>
      <c r="U163" s="7"/>
      <c r="V163" s="7"/>
      <c r="W163" s="7"/>
      <c r="X163" s="7"/>
      <c r="Y163" s="50">
        <v>161</v>
      </c>
      <c r="Z163" s="50">
        <f t="shared" si="55"/>
        <v>19982.5200803064</v>
      </c>
      <c r="AA163" s="50" t="str">
        <f t="shared" si="63"/>
        <v>125553.876569002i</v>
      </c>
      <c r="AB163" s="50">
        <f t="shared" si="53"/>
        <v>8.3333333333333339</v>
      </c>
      <c r="AD163" s="50" t="str">
        <f t="shared" si="56"/>
        <v>0.0334766294873228-0.170707349968829i</v>
      </c>
      <c r="AE163" s="50" t="str">
        <f t="shared" si="57"/>
        <v>1.00007424196899-0.0180344888950821i</v>
      </c>
      <c r="AF163" s="50" t="str">
        <f t="shared" si="71"/>
        <v>0.228485907166274-1.28764561533857i</v>
      </c>
      <c r="AG163" s="50">
        <f t="shared" si="58"/>
        <v>1.3077603146120622</v>
      </c>
      <c r="AH163" s="50">
        <f t="shared" si="64"/>
        <v>-1.3951795802646945</v>
      </c>
      <c r="AI163" s="50">
        <f t="shared" si="54"/>
        <v>-79.937901612000672</v>
      </c>
      <c r="AJ163" s="50">
        <f t="shared" si="65"/>
        <v>2.3305630819066705</v>
      </c>
      <c r="AL163" s="50" t="str">
        <f t="shared" si="66"/>
        <v>0.000100549896917729-0.0100269530085644i</v>
      </c>
      <c r="AM163" s="50" t="str">
        <f t="shared" si="67"/>
        <v>1.05262036524462+0.776121960438316i</v>
      </c>
      <c r="AN163" s="50" t="str">
        <f t="shared" si="68"/>
        <v>-1.24743659769944+1.65680130207512i</v>
      </c>
      <c r="AO163" s="50">
        <f t="shared" si="59"/>
        <v>2.0739066082728428</v>
      </c>
      <c r="AP163" s="50">
        <f t="shared" si="60"/>
        <v>2.2161627554354695</v>
      </c>
      <c r="AQ163" s="50">
        <f t="shared" si="61"/>
        <v>126.97677260053564</v>
      </c>
      <c r="AR163" s="50">
        <f t="shared" si="62"/>
        <v>6.3357839087076959</v>
      </c>
      <c r="AS163" s="50">
        <f t="shared" si="69"/>
        <v>8.6663469906143664</v>
      </c>
      <c r="AT163" s="50">
        <f t="shared" si="70"/>
        <v>47.038870988534967</v>
      </c>
    </row>
    <row r="164" spans="18:46">
      <c r="R164" s="7"/>
      <c r="S164" s="7"/>
      <c r="T164" s="7"/>
      <c r="U164" s="7"/>
      <c r="V164" s="7"/>
      <c r="W164" s="7"/>
      <c r="X164" s="7"/>
      <c r="Y164" s="50">
        <v>162</v>
      </c>
      <c r="Z164" s="50">
        <f t="shared" si="55"/>
        <v>21250.168176743602</v>
      </c>
      <c r="AA164" s="50" t="str">
        <f t="shared" si="63"/>
        <v>133518.744463211i</v>
      </c>
      <c r="AB164" s="50">
        <f t="shared" si="53"/>
        <v>8.3333333333333339</v>
      </c>
      <c r="AD164" s="50" t="str">
        <f t="shared" si="56"/>
        <v>0.0300804517486223-0.16108810023558i</v>
      </c>
      <c r="AE164" s="50" t="str">
        <f t="shared" si="57"/>
        <v>1.00008394183645-0.019179746996331i</v>
      </c>
      <c r="AF164" s="50" t="str">
        <f t="shared" si="71"/>
        <v>0.202878260300301-1.21515363050147i</v>
      </c>
      <c r="AG164" s="50">
        <f t="shared" si="58"/>
        <v>1.2319731872988875</v>
      </c>
      <c r="AH164" s="50">
        <f t="shared" ref="AH164:AH195" si="72">IMARGUMENT(AF164)</f>
        <v>-1.4053652918004202</v>
      </c>
      <c r="AI164" s="50">
        <f t="shared" si="54"/>
        <v>-80.521499894335477</v>
      </c>
      <c r="AJ164" s="50">
        <f t="shared" ref="AJ164:AJ195" si="73">20*LOG(AG164,10)</f>
        <v>1.8120251186646597</v>
      </c>
      <c r="AL164" s="50" t="str">
        <f t="shared" ref="AL164:AL195" si="74">IMDIV(1,IMSUM(1,IMDIV(AA164,wp2e)))</f>
        <v>0.0000889124254286717-0.00942891934472218i</v>
      </c>
      <c r="AM164" s="50" t="str">
        <f t="shared" ref="AM164:AM195" si="75">IMDIV(IMSUM(1,IMDIV(AA164,wz2e)),IMSUM(1,IMDIV(AA164,wp1e)))</f>
        <v>1.05947275253173+0.824863410402724i</v>
      </c>
      <c r="AN164" s="50" t="str">
        <f t="shared" ref="AN164:AN195" si="76">IMPRODUCT($AK$2,AL164,AM164)</f>
        <v>-1.24487333075779+1.56821007228723i</v>
      </c>
      <c r="AO164" s="50">
        <f t="shared" si="59"/>
        <v>2.0022468480322586</v>
      </c>
      <c r="AP164" s="50">
        <f t="shared" si="60"/>
        <v>2.241756352579134</v>
      </c>
      <c r="AQ164" s="50">
        <f t="shared" si="61"/>
        <v>128.44317769942569</v>
      </c>
      <c r="AR164" s="50">
        <f t="shared" si="62"/>
        <v>6.0303523732517235</v>
      </c>
      <c r="AS164" s="50">
        <f t="shared" ref="AS164:AS195" si="77">AR164+AJ164</f>
        <v>7.8423774919163831</v>
      </c>
      <c r="AT164" s="50">
        <f t="shared" ref="AT164:AT195" si="78">AQ164+AI164</f>
        <v>47.921677805090212</v>
      </c>
    </row>
    <row r="165" spans="18:46">
      <c r="R165" s="7"/>
      <c r="S165" s="7"/>
      <c r="T165" s="7"/>
      <c r="U165" s="7"/>
      <c r="V165" s="7"/>
      <c r="W165" s="7"/>
      <c r="X165" s="7"/>
      <c r="Y165" s="50">
        <v>163</v>
      </c>
      <c r="Z165" s="50">
        <f t="shared" si="55"/>
        <v>22598.233142021272</v>
      </c>
      <c r="AA165" s="50" t="str">
        <f t="shared" si="63"/>
        <v>141988.886446167i</v>
      </c>
      <c r="AB165" s="50">
        <f t="shared" si="53"/>
        <v>8.3333333333333339</v>
      </c>
      <c r="AD165" s="50" t="str">
        <f t="shared" si="56"/>
        <v>0.0270574316853675-0.151950746870609i</v>
      </c>
      <c r="AE165" s="50" t="str">
        <f t="shared" si="57"/>
        <v>1.000094906278-0.0203978987865901i</v>
      </c>
      <c r="AF165" s="50" t="str">
        <f t="shared" si="71"/>
        <v>0.180083974726417-1.14629725409078i</v>
      </c>
      <c r="AG165" s="50">
        <f t="shared" si="58"/>
        <v>1.1603566833906407</v>
      </c>
      <c r="AH165" s="50">
        <f t="shared" si="72"/>
        <v>-1.4149693743958989</v>
      </c>
      <c r="AI165" s="50">
        <f t="shared" si="54"/>
        <v>-81.071773293151452</v>
      </c>
      <c r="AJ165" s="50">
        <f t="shared" si="73"/>
        <v>1.2918301607037364</v>
      </c>
      <c r="AL165" s="50" t="str">
        <f t="shared" si="74"/>
        <v>0.0000786217488935351-0.00886654202686346i</v>
      </c>
      <c r="AM165" s="50" t="str">
        <f t="shared" si="75"/>
        <v>1.06721223967263+0.876597553654695i</v>
      </c>
      <c r="AN165" s="50" t="str">
        <f t="shared" si="76"/>
        <v>-1.24242593907066+1.48553555462565i</v>
      </c>
      <c r="AO165" s="50">
        <f t="shared" si="59"/>
        <v>1.9366047862515856</v>
      </c>
      <c r="AP165" s="50">
        <f t="shared" si="60"/>
        <v>2.267311609500704</v>
      </c>
      <c r="AQ165" s="50">
        <f t="shared" si="61"/>
        <v>129.90738606540415</v>
      </c>
      <c r="AR165" s="50">
        <f t="shared" si="62"/>
        <v>5.7408200172464685</v>
      </c>
      <c r="AS165" s="50">
        <f t="shared" si="77"/>
        <v>7.0326501779502051</v>
      </c>
      <c r="AT165" s="50">
        <f t="shared" si="78"/>
        <v>48.835612772252702</v>
      </c>
    </row>
    <row r="166" spans="18:46">
      <c r="R166" s="7"/>
      <c r="S166" s="7"/>
      <c r="T166" s="7"/>
      <c r="U166" s="7"/>
      <c r="V166" s="7"/>
      <c r="W166" s="7"/>
      <c r="X166" s="7"/>
      <c r="Y166" s="50">
        <v>164</v>
      </c>
      <c r="Z166" s="50">
        <f t="shared" si="55"/>
        <v>24031.816449341983</v>
      </c>
      <c r="AA166" s="50" t="str">
        <f t="shared" si="63"/>
        <v>150996.356019342i</v>
      </c>
      <c r="AB166" s="50">
        <f t="shared" si="53"/>
        <v>8.3333333333333339</v>
      </c>
      <c r="AD166" s="50" t="str">
        <f t="shared" si="56"/>
        <v>0.0243685798699985-0.143281229263967i</v>
      </c>
      <c r="AE166" s="50" t="str">
        <f t="shared" si="57"/>
        <v>1.00010729939135-0.021693617336615i</v>
      </c>
      <c r="AF166" s="50" t="str">
        <f t="shared" si="71"/>
        <v>0.159809057709644-1.08097061339712i</v>
      </c>
      <c r="AG166" s="50">
        <f t="shared" si="58"/>
        <v>1.0927197270820135</v>
      </c>
      <c r="AH166" s="50">
        <f t="shared" si="72"/>
        <v>-1.4240209977593405</v>
      </c>
      <c r="AI166" s="50">
        <f t="shared" si="54"/>
        <v>-81.590393109618674</v>
      </c>
      <c r="AJ166" s="50">
        <f t="shared" si="73"/>
        <v>0.77017567100594764</v>
      </c>
      <c r="AL166" s="50" t="str">
        <f t="shared" si="74"/>
        <v>0.0000695220269425346-0.00833769714191541i</v>
      </c>
      <c r="AM166" s="50" t="str">
        <f t="shared" si="75"/>
        <v>1.07595221850711+0.93149437643799i</v>
      </c>
      <c r="AN166" s="50" t="str">
        <f t="shared" si="76"/>
        <v>-1.24005777005789+1.40846278229973i</v>
      </c>
      <c r="AO166" s="50">
        <f t="shared" si="59"/>
        <v>1.876568858902983</v>
      </c>
      <c r="AP166" s="50">
        <f t="shared" si="60"/>
        <v>2.2926954142862517</v>
      </c>
      <c r="AQ166" s="50">
        <f t="shared" si="61"/>
        <v>131.36177094760001</v>
      </c>
      <c r="AR166" s="50">
        <f t="shared" si="62"/>
        <v>5.4672901012588184</v>
      </c>
      <c r="AS166" s="50">
        <f t="shared" si="77"/>
        <v>6.2374657722647662</v>
      </c>
      <c r="AT166" s="50">
        <f t="shared" si="78"/>
        <v>49.771377837981333</v>
      </c>
    </row>
    <row r="167" spans="18:46">
      <c r="R167" s="7"/>
      <c r="S167" s="7"/>
      <c r="T167" s="7"/>
      <c r="U167" s="7"/>
      <c r="V167" s="7"/>
      <c r="W167" s="7"/>
      <c r="X167" s="7"/>
      <c r="Y167" s="50">
        <v>165</v>
      </c>
      <c r="Z167" s="50">
        <f t="shared" si="55"/>
        <v>25556.343198396022</v>
      </c>
      <c r="AA167" s="50" t="str">
        <f t="shared" si="63"/>
        <v>160575.240089401i</v>
      </c>
      <c r="AB167" s="50">
        <f t="shared" si="53"/>
        <v>8.3333333333333339</v>
      </c>
      <c r="AD167" s="50" t="str">
        <f t="shared" si="56"/>
        <v>0.0219785473087758-0.135064056206833i</v>
      </c>
      <c r="AE167" s="50" t="str">
        <f t="shared" si="57"/>
        <v>1.00012130635348-0.02307188207321i</v>
      </c>
      <c r="AF167" s="50" t="str">
        <f t="shared" si="71"/>
        <v>0.141786961748998-1.01905705832799i</v>
      </c>
      <c r="AG167" s="50">
        <f t="shared" si="58"/>
        <v>1.0288735736960632</v>
      </c>
      <c r="AH167" s="50">
        <f t="shared" si="72"/>
        <v>-1.4325484169539187</v>
      </c>
      <c r="AI167" s="50">
        <f t="shared" si="54"/>
        <v>-82.078978239606855</v>
      </c>
      <c r="AJ167" s="50">
        <f t="shared" si="73"/>
        <v>0.2472402528886215</v>
      </c>
      <c r="AL167" s="50" t="str">
        <f t="shared" si="74"/>
        <v>0.0000614754467732901-0.00784038695108437i</v>
      </c>
      <c r="AM167" s="50" t="str">
        <f t="shared" si="75"/>
        <v>1.08582017388234+0.989730719641321i</v>
      </c>
      <c r="AN167" s="50" t="str">
        <f t="shared" si="76"/>
        <v>-1.2377334834739+1.3366973236188i</v>
      </c>
      <c r="AO167" s="50">
        <f t="shared" si="59"/>
        <v>1.8217419990443482</v>
      </c>
      <c r="AP167" s="50">
        <f t="shared" si="60"/>
        <v>2.317772351881545</v>
      </c>
      <c r="AQ167" s="50">
        <f t="shared" si="61"/>
        <v>132.79857363492326</v>
      </c>
      <c r="AR167" s="50">
        <f t="shared" si="62"/>
        <v>5.2097374162377506</v>
      </c>
      <c r="AS167" s="50">
        <f t="shared" si="77"/>
        <v>5.4569776691263723</v>
      </c>
      <c r="AT167" s="50">
        <f t="shared" si="78"/>
        <v>50.719595395316404</v>
      </c>
    </row>
    <row r="168" spans="18:46">
      <c r="R168" s="7"/>
      <c r="S168" s="7"/>
      <c r="T168" s="7"/>
      <c r="U168" s="7"/>
      <c r="V168" s="7"/>
      <c r="W168" s="7"/>
      <c r="X168" s="7"/>
      <c r="Y168" s="50">
        <v>166</v>
      </c>
      <c r="Z168" s="50">
        <f t="shared" si="55"/>
        <v>27177.582645530147</v>
      </c>
      <c r="AA168" s="50" t="str">
        <f t="shared" si="63"/>
        <v>170761.787963054i</v>
      </c>
      <c r="AB168" s="50">
        <f t="shared" si="53"/>
        <v>8.3333333333333339</v>
      </c>
      <c r="AD168" s="50" t="str">
        <f t="shared" si="56"/>
        <v>0.0198553812029648-0.127282721795459i</v>
      </c>
      <c r="AE168" s="50" t="str">
        <f t="shared" si="57"/>
        <v>1.00013713606786-0.0245380002237985i</v>
      </c>
      <c r="AF168" s="50" t="str">
        <f t="shared" si="71"/>
        <v>0.125776742700771-0.960432297811543i</v>
      </c>
      <c r="AG168" s="50">
        <f t="shared" si="58"/>
        <v>0.96863305110035158</v>
      </c>
      <c r="AH168" s="50">
        <f t="shared" si="72"/>
        <v>-1.440578899041413</v>
      </c>
      <c r="AI168" s="50">
        <f t="shared" si="54"/>
        <v>-82.539090970675673</v>
      </c>
      <c r="AJ168" s="50">
        <f t="shared" si="73"/>
        <v>-0.27681432615685919</v>
      </c>
      <c r="AL168" s="50" t="str">
        <f t="shared" si="74"/>
        <v>0.0000543601388258471-0.00737273245148323i</v>
      </c>
      <c r="AM168" s="50" t="str">
        <f t="shared" si="75"/>
        <v>1.09695932424331+1.05148995156412i</v>
      </c>
      <c r="AN168" s="50" t="str">
        <f t="shared" si="76"/>
        <v>-1.23541854784701+1.26996407965363i</v>
      </c>
      <c r="AO168" s="50">
        <f t="shared" si="59"/>
        <v>1.7717414461413117</v>
      </c>
      <c r="AP168" s="50">
        <f t="shared" si="60"/>
        <v>2.342406838608849</v>
      </c>
      <c r="AQ168" s="50">
        <f t="shared" si="61"/>
        <v>134.21002575486881</v>
      </c>
      <c r="AR168" s="50">
        <f t="shared" si="62"/>
        <v>4.9680068938315749</v>
      </c>
      <c r="AS168" s="50">
        <f t="shared" si="77"/>
        <v>4.6911925676747153</v>
      </c>
      <c r="AT168" s="50">
        <f t="shared" si="78"/>
        <v>51.670934784193136</v>
      </c>
    </row>
    <row r="169" spans="18:46">
      <c r="R169" s="7"/>
      <c r="S169" s="7"/>
      <c r="T169" s="7"/>
      <c r="U169" s="7"/>
      <c r="V169" s="7"/>
      <c r="W169" s="7"/>
      <c r="X169" s="7"/>
      <c r="Y169" s="50">
        <v>167</v>
      </c>
      <c r="Z169" s="50">
        <f t="shared" si="55"/>
        <v>28901.670036305419</v>
      </c>
      <c r="AA169" s="50" t="str">
        <f t="shared" si="63"/>
        <v>181594.548525067i</v>
      </c>
      <c r="AB169" s="50">
        <f t="shared" si="53"/>
        <v>8.3333333333333339</v>
      </c>
      <c r="AD169" s="50" t="str">
        <f t="shared" si="56"/>
        <v>0.0179702742354971-0.119920053693913i</v>
      </c>
      <c r="AE169" s="50" t="str">
        <f t="shared" si="57"/>
        <v>1.00015502412648-0.026097630029609i</v>
      </c>
      <c r="AF169" s="50" t="str">
        <f t="shared" si="71"/>
        <v>0.111561169035519-0.904967026240019i</v>
      </c>
      <c r="AG169" s="50">
        <f t="shared" si="58"/>
        <v>0.91181753274340738</v>
      </c>
      <c r="AH169" s="50">
        <f t="shared" si="72"/>
        <v>-1.4481386737281561</v>
      </c>
      <c r="AI169" s="50">
        <f t="shared" si="54"/>
        <v>-82.97223415429589</v>
      </c>
      <c r="AJ169" s="50">
        <f t="shared" si="73"/>
        <v>-0.80184122578031647</v>
      </c>
      <c r="AL169" s="50" t="str">
        <f t="shared" si="74"/>
        <v>0.0000480683332051033-0.00693296636660284i</v>
      </c>
      <c r="AM169" s="50" t="str">
        <f t="shared" si="75"/>
        <v>1.10953042221757+1.11696147745159i</v>
      </c>
      <c r="AN169" s="50" t="str">
        <f t="shared" si="76"/>
        <v>-1.23307875747918+1.20800613162388i</v>
      </c>
      <c r="AO169" s="50">
        <f t="shared" si="59"/>
        <v>1.7261987244194363</v>
      </c>
      <c r="AP169" s="50">
        <f t="shared" si="60"/>
        <v>2.3664652285595675</v>
      </c>
      <c r="AQ169" s="50">
        <f t="shared" si="61"/>
        <v>135.58846996092495</v>
      </c>
      <c r="AR169" s="50">
        <f t="shared" si="62"/>
        <v>4.7418158270133439</v>
      </c>
      <c r="AS169" s="50">
        <f t="shared" si="77"/>
        <v>3.9399746012330272</v>
      </c>
      <c r="AT169" s="50">
        <f t="shared" si="78"/>
        <v>52.616235806629064</v>
      </c>
    </row>
    <row r="170" spans="18:46">
      <c r="R170" s="7"/>
      <c r="S170" s="7"/>
      <c r="T170" s="7"/>
      <c r="U170" s="7"/>
      <c r="V170" s="7"/>
      <c r="W170" s="7"/>
      <c r="X170" s="7"/>
      <c r="Y170" s="50">
        <v>168</v>
      </c>
      <c r="Z170" s="50">
        <f t="shared" si="55"/>
        <v>30735.129823066054</v>
      </c>
      <c r="AA170" s="50" t="str">
        <f t="shared" si="63"/>
        <v>193114.516118546i</v>
      </c>
      <c r="AB170" s="50">
        <f t="shared" si="53"/>
        <v>8.3333333333333339</v>
      </c>
      <c r="AD170" s="50" t="str">
        <f t="shared" si="56"/>
        <v>0.0162973145757958-0.112958501886413i</v>
      </c>
      <c r="AE170" s="50" t="str">
        <f t="shared" si="57"/>
        <v>1.00017523611951-0.0277568059227206i</v>
      </c>
      <c r="AF170" s="50" t="str">
        <f t="shared" si="71"/>
        <v>0.098944836453188-0.852529101260539i</v>
      </c>
      <c r="AG170" s="50">
        <f t="shared" si="58"/>
        <v>0.85825168170930521</v>
      </c>
      <c r="AH170" s="50">
        <f t="shared" si="72"/>
        <v>-1.45525290419353</v>
      </c>
      <c r="AI170" s="50">
        <f t="shared" si="54"/>
        <v>-83.379849534445214</v>
      </c>
      <c r="AJ170" s="50">
        <f t="shared" si="73"/>
        <v>-1.327706738379675</v>
      </c>
      <c r="AL170" s="50" t="str">
        <f t="shared" si="74"/>
        <v>0.0000425047290957198-0.00651942654255145i</v>
      </c>
      <c r="AM170" s="50" t="str">
        <f t="shared" si="75"/>
        <v>1.12371372181649+1.18634005071223i</v>
      </c>
      <c r="AN170" s="50" t="str">
        <f t="shared" si="76"/>
        <v>-1.23067976493886+1.15058363061572i</v>
      </c>
      <c r="AO170" s="50">
        <f t="shared" si="59"/>
        <v>1.6847597380252233</v>
      </c>
      <c r="AP170" s="50">
        <f t="shared" si="60"/>
        <v>2.3898177964551848</v>
      </c>
      <c r="AQ170" s="50">
        <f t="shared" si="61"/>
        <v>136.92647354213651</v>
      </c>
      <c r="AR170" s="50">
        <f t="shared" si="62"/>
        <v>4.5307595060494137</v>
      </c>
      <c r="AS170" s="50">
        <f t="shared" si="77"/>
        <v>3.2030527676697389</v>
      </c>
      <c r="AT170" s="50">
        <f t="shared" si="78"/>
        <v>53.546624007691292</v>
      </c>
    </row>
    <row r="171" spans="18:46">
      <c r="R171" s="7"/>
      <c r="S171" s="7"/>
      <c r="T171" s="7"/>
      <c r="U171" s="7"/>
      <c r="V171" s="7"/>
      <c r="W171" s="7"/>
      <c r="X171" s="7"/>
      <c r="Y171" s="50">
        <v>169</v>
      </c>
      <c r="Z171" s="50">
        <f t="shared" si="55"/>
        <v>32684.900355380338</v>
      </c>
      <c r="AA171" s="50" t="str">
        <f t="shared" si="63"/>
        <v>205365.285679555i</v>
      </c>
      <c r="AB171" s="50">
        <f t="shared" si="53"/>
        <v>8.3333333333333339</v>
      </c>
      <c r="AD171" s="50" t="str">
        <f t="shared" si="56"/>
        <v>0.0148132418832724-0.106380375606216i</v>
      </c>
      <c r="AE171" s="50" t="str">
        <f t="shared" si="57"/>
        <v>1.00019807132653-0.0295219658915435i</v>
      </c>
      <c r="AF171" s="50" t="str">
        <f t="shared" si="71"/>
        <v>0.0877523276623321-0.802985330874199i</v>
      </c>
      <c r="AG171" s="50">
        <f t="shared" si="58"/>
        <v>0.80776600114717878</v>
      </c>
      <c r="AH171" s="50">
        <f t="shared" si="72"/>
        <v>-1.4619456747914232</v>
      </c>
      <c r="AI171" s="50">
        <f t="shared" si="54"/>
        <v>-83.763317042953744</v>
      </c>
      <c r="AJ171" s="50">
        <f t="shared" si="73"/>
        <v>-1.8542886045265283</v>
      </c>
      <c r="AL171" s="50" t="str">
        <f t="shared" si="74"/>
        <v>0.0000375850526029203-0.00613054972793966i</v>
      </c>
      <c r="AM171" s="50" t="str">
        <f t="shared" si="75"/>
        <v>1.13971111615646+1.25982484489772i</v>
      </c>
      <c r="AN171" s="50" t="str">
        <f t="shared" si="76"/>
        <v>-1.22818662477255+1.09747272175562i</v>
      </c>
      <c r="AO171" s="50">
        <f t="shared" si="59"/>
        <v>1.6470849280677291</v>
      </c>
      <c r="AP171" s="50">
        <f t="shared" si="60"/>
        <v>2.4123405122753305</v>
      </c>
      <c r="AQ171" s="50">
        <f t="shared" si="61"/>
        <v>138.2169301018034</v>
      </c>
      <c r="AR171" s="50">
        <f t="shared" si="62"/>
        <v>4.3343198624508732</v>
      </c>
      <c r="AS171" s="50">
        <f t="shared" si="77"/>
        <v>2.4800312579243449</v>
      </c>
      <c r="AT171" s="50">
        <f t="shared" si="78"/>
        <v>54.453613058849655</v>
      </c>
    </row>
    <row r="172" spans="18:46">
      <c r="R172" s="7"/>
      <c r="S172" s="7"/>
      <c r="T172" s="7"/>
      <c r="U172" s="7"/>
      <c r="V172" s="7"/>
      <c r="W172" s="7"/>
      <c r="X172" s="7"/>
      <c r="Y172" s="50">
        <v>170</v>
      </c>
      <c r="Z172" s="50">
        <f t="shared" si="55"/>
        <v>34758.360136790499</v>
      </c>
      <c r="AA172" s="50" t="str">
        <f t="shared" si="63"/>
        <v>218393.217713139i</v>
      </c>
      <c r="AB172" s="50">
        <f t="shared" si="53"/>
        <v>8.3333333333333339</v>
      </c>
      <c r="AD172" s="50" t="str">
        <f t="shared" si="56"/>
        <v>0.0134972130432289-0.100168035541348i</v>
      </c>
      <c r="AE172" s="50" t="str">
        <f t="shared" si="57"/>
        <v>1.00022386682472-0.0313999812939751i</v>
      </c>
      <c r="AF172" s="50" t="str">
        <f t="shared" si="71"/>
        <v>0.0778264454659467-0.75620292338146i</v>
      </c>
      <c r="AG172" s="50">
        <f t="shared" si="58"/>
        <v>0.76019722239990473</v>
      </c>
      <c r="AH172" s="50">
        <f t="shared" si="72"/>
        <v>-1.4682399927973582</v>
      </c>
      <c r="AI172" s="50">
        <f t="shared" si="54"/>
        <v>-84.123954899607014</v>
      </c>
      <c r="AJ172" s="50">
        <f t="shared" si="73"/>
        <v>-2.3814744310065796</v>
      </c>
      <c r="AL172" s="50" t="str">
        <f t="shared" si="74"/>
        <v>0.0000332347812771672-0.00576486571625747i</v>
      </c>
      <c r="AM172" s="50" t="str">
        <f t="shared" si="75"/>
        <v>1.15774844570085+1.33761823904983i</v>
      </c>
      <c r="AN172" s="50" t="str">
        <f t="shared" si="76"/>
        <v>-1.22556334502308+1.04846449442184i</v>
      </c>
      <c r="AO172" s="50">
        <f t="shared" si="59"/>
        <v>1.6128494377118423</v>
      </c>
      <c r="AP172" s="50">
        <f t="shared" si="60"/>
        <v>2.4339165402458502</v>
      </c>
      <c r="AQ172" s="50">
        <f t="shared" si="61"/>
        <v>139.4531454431704</v>
      </c>
      <c r="AR172" s="50">
        <f t="shared" si="62"/>
        <v>4.1518765427836506</v>
      </c>
      <c r="AS172" s="50">
        <f t="shared" si="77"/>
        <v>1.770402111777071</v>
      </c>
      <c r="AT172" s="50">
        <f t="shared" si="78"/>
        <v>55.329190543563385</v>
      </c>
    </row>
    <row r="173" spans="18:46">
      <c r="R173" s="7"/>
      <c r="S173" s="7"/>
      <c r="T173" s="7"/>
      <c r="U173" s="7"/>
      <c r="V173" s="7"/>
      <c r="W173" s="7"/>
      <c r="X173" s="7"/>
      <c r="Y173" s="50">
        <v>171</v>
      </c>
      <c r="Z173" s="50">
        <f t="shared" si="55"/>
        <v>36963.355747234389</v>
      </c>
      <c r="AA173" s="50" t="str">
        <f t="shared" si="63"/>
        <v>232247.613735075i</v>
      </c>
      <c r="AB173" s="50">
        <f t="shared" si="53"/>
        <v>8.3333333333333339</v>
      </c>
      <c r="AD173" s="50" t="str">
        <f t="shared" si="56"/>
        <v>0.0123305801386643-0.0943040477578302i</v>
      </c>
      <c r="AE173" s="50" t="str">
        <f t="shared" si="57"/>
        <v>1.00025300205011-0.0333981894185315i</v>
      </c>
      <c r="AF173" s="50" t="str">
        <f t="shared" si="71"/>
        <v>0.0690265380194387-0.712050648738856i</v>
      </c>
      <c r="AG173" s="50">
        <f t="shared" si="58"/>
        <v>0.71538855828170389</v>
      </c>
      <c r="AH173" s="50">
        <f t="shared" si="72"/>
        <v>-1.4741578018227779</v>
      </c>
      <c r="AI173" s="50">
        <f t="shared" si="54"/>
        <v>-84.463020380727997</v>
      </c>
      <c r="AJ173" s="50">
        <f t="shared" si="73"/>
        <v>-2.9091602022440948</v>
      </c>
      <c r="AL173" s="50" t="str">
        <f t="shared" si="74"/>
        <v>0.0000293880160824976-0.00542099183056092i</v>
      </c>
      <c r="AM173" s="50" t="str">
        <f t="shared" si="75"/>
        <v>1.17807797162237+1.41992426195206i</v>
      </c>
      <c r="AN173" s="50" t="str">
        <f t="shared" si="76"/>
        <v>-1.22277244411712+1.00336394946705i</v>
      </c>
      <c r="AO173" s="50">
        <f t="shared" si="59"/>
        <v>1.5817432361740233</v>
      </c>
      <c r="AP173" s="50">
        <f t="shared" si="60"/>
        <v>2.4544374165228229</v>
      </c>
      <c r="AQ173" s="50">
        <f t="shared" si="61"/>
        <v>140.62890504575105</v>
      </c>
      <c r="AR173" s="50">
        <f t="shared" si="62"/>
        <v>3.9827197202361346</v>
      </c>
      <c r="AS173" s="50">
        <f t="shared" si="77"/>
        <v>1.0735595179920399</v>
      </c>
      <c r="AT173" s="50">
        <f t="shared" si="78"/>
        <v>56.165884665023057</v>
      </c>
    </row>
    <row r="174" spans="18:46">
      <c r="R174" s="7"/>
      <c r="S174" s="7"/>
      <c r="T174" s="7"/>
      <c r="U174" s="7"/>
      <c r="V174" s="7"/>
      <c r="W174" s="7"/>
      <c r="X174" s="7"/>
      <c r="Y174" s="50">
        <v>172</v>
      </c>
      <c r="Z174" s="50">
        <f t="shared" si="55"/>
        <v>39308.231536804677</v>
      </c>
      <c r="AA174" s="50" t="str">
        <f t="shared" si="63"/>
        <v>246980.902843264i</v>
      </c>
      <c r="AB174" s="50">
        <f t="shared" si="53"/>
        <v>8.3333333333333339</v>
      </c>
      <c r="AD174" s="50" t="str">
        <f t="shared" si="56"/>
        <v>0.0112966821995732-0.0887713050984709i</v>
      </c>
      <c r="AE174" s="50" t="str">
        <f t="shared" si="57"/>
        <v>1.00028590384711-0.0355244291424814i</v>
      </c>
      <c r="AF174" s="50" t="str">
        <f t="shared" si="71"/>
        <v>0.0612269278720879-0.670399754745639i</v>
      </c>
      <c r="AG174" s="50">
        <f t="shared" si="58"/>
        <v>0.67318984533314719</v>
      </c>
      <c r="AH174" s="50">
        <f t="shared" si="72"/>
        <v>-1.4797200049314354</v>
      </c>
      <c r="AI174" s="50">
        <f t="shared" si="54"/>
        <v>-84.781711143648607</v>
      </c>
      <c r="AJ174" s="50">
        <f t="shared" si="73"/>
        <v>-3.4372488743949097</v>
      </c>
      <c r="AL174" s="50" t="str">
        <f t="shared" si="74"/>
        <v>0.0000259864837837232-0.00509762773124752i</v>
      </c>
      <c r="AM174" s="50" t="str">
        <f t="shared" si="75"/>
        <v>1.20098100161184+1.50694663327115i</v>
      </c>
      <c r="AN174" s="50" t="str">
        <f t="shared" si="76"/>
        <v>-1.21977451181394+0.961988973763836i</v>
      </c>
      <c r="AO174" s="50">
        <f t="shared" si="59"/>
        <v>1.5534711601166382</v>
      </c>
      <c r="AP174" s="50">
        <f t="shared" si="60"/>
        <v>2.4738038835718852</v>
      </c>
      <c r="AQ174" s="50">
        <f t="shared" si="61"/>
        <v>141.73852187174151</v>
      </c>
      <c r="AR174" s="50">
        <f t="shared" si="62"/>
        <v>3.8260639015016911</v>
      </c>
      <c r="AS174" s="50">
        <f t="shared" si="77"/>
        <v>0.3888150271067814</v>
      </c>
      <c r="AT174" s="50">
        <f t="shared" si="78"/>
        <v>56.956810728092904</v>
      </c>
    </row>
    <row r="175" spans="18:46">
      <c r="R175" s="7"/>
      <c r="S175" s="7"/>
      <c r="T175" s="7"/>
      <c r="U175" s="7"/>
      <c r="V175" s="7"/>
      <c r="W175" s="7"/>
      <c r="X175" s="7"/>
      <c r="Y175" s="50">
        <v>173</v>
      </c>
      <c r="Z175" s="50">
        <f t="shared" si="55"/>
        <v>41801.861203217486</v>
      </c>
      <c r="AA175" s="50" t="str">
        <f t="shared" si="63"/>
        <v>262648.840124816i</v>
      </c>
      <c r="AB175" s="50">
        <f t="shared" si="53"/>
        <v>8.3333333333333339</v>
      </c>
      <c r="AD175" s="50" t="str">
        <f t="shared" si="56"/>
        <v>0.0103806515327124-0.0835531211438685i</v>
      </c>
      <c r="AE175" s="50" t="str">
        <f t="shared" si="57"/>
        <v>1.00032305203946-0.0377870800939407i</v>
      </c>
      <c r="AF175" s="50" t="str">
        <f t="shared" si="71"/>
        <v>0.0543154508326124-0.631124676417105i</v>
      </c>
      <c r="AG175" s="50">
        <f t="shared" si="58"/>
        <v>0.63345759556717407</v>
      </c>
      <c r="AH175" s="50">
        <f t="shared" si="72"/>
        <v>-1.4849464958719107</v>
      </c>
      <c r="AI175" s="50">
        <f t="shared" si="54"/>
        <v>-85.081167016201206</v>
      </c>
      <c r="AJ175" s="50">
        <f t="shared" si="73"/>
        <v>-3.9656490403169062</v>
      </c>
      <c r="AL175" s="50" t="str">
        <f t="shared" si="74"/>
        <v>0.000022978654689227-0.00479355052864322i</v>
      </c>
      <c r="AM175" s="50" t="str">
        <f t="shared" si="75"/>
        <v>1.22677064588138+1.59888633173295i</v>
      </c>
      <c r="AN175" s="50" t="str">
        <f t="shared" si="76"/>
        <v>-1.21652777424642+0.924169311689395i</v>
      </c>
      <c r="AO175" s="50">
        <f t="shared" si="59"/>
        <v>1.5277528406720109</v>
      </c>
      <c r="AP175" s="50">
        <f t="shared" si="60"/>
        <v>2.4919263823304547</v>
      </c>
      <c r="AQ175" s="50">
        <f t="shared" si="61"/>
        <v>142.77686456483863</v>
      </c>
      <c r="AR175" s="50">
        <f t="shared" si="62"/>
        <v>3.6810619982157124</v>
      </c>
      <c r="AS175" s="50">
        <f t="shared" si="77"/>
        <v>-0.28458704210119379</v>
      </c>
      <c r="AT175" s="50">
        <f t="shared" si="78"/>
        <v>57.695697548637426</v>
      </c>
    </row>
    <row r="176" spans="18:46">
      <c r="R176" s="7"/>
      <c r="S176" s="7"/>
      <c r="T176" s="7"/>
      <c r="U176" s="7"/>
      <c r="V176" s="7"/>
      <c r="W176" s="7"/>
      <c r="X176" s="7"/>
      <c r="Y176" s="50">
        <v>174</v>
      </c>
      <c r="Z176" s="50">
        <f t="shared" si="55"/>
        <v>44453.681372487059</v>
      </c>
      <c r="AA176" s="50" t="str">
        <f t="shared" si="63"/>
        <v>279310.717649654i</v>
      </c>
      <c r="AB176" s="50">
        <f t="shared" si="53"/>
        <v>8.3333333333333339</v>
      </c>
      <c r="AD176" s="50" t="str">
        <f t="shared" si="56"/>
        <v>0.00956923487908148-0.0786333011844375i</v>
      </c>
      <c r="AE176" s="50" t="str">
        <f t="shared" si="57"/>
        <v>1.00036498555146-0.0401951057938869i</v>
      </c>
      <c r="AF176" s="50" t="str">
        <f t="shared" si="71"/>
        <v>0.0481921065072745-0.594103572092775i</v>
      </c>
      <c r="AG176" s="50">
        <f t="shared" si="58"/>
        <v>0.59605497523550932</v>
      </c>
      <c r="AH176" s="50">
        <f t="shared" si="72"/>
        <v>-1.4898561971880473</v>
      </c>
      <c r="AI176" s="50">
        <f t="shared" si="54"/>
        <v>-85.362472180285664</v>
      </c>
      <c r="AJ176" s="50">
        <f t="shared" si="73"/>
        <v>-4.4942736528344831</v>
      </c>
      <c r="AL176" s="50" t="str">
        <f t="shared" si="74"/>
        <v>0.0000203189624225459-0.00450761018304732i</v>
      </c>
      <c r="AM176" s="50" t="str">
        <f t="shared" si="75"/>
        <v>1.25579466873511+1.69593861265685i</v>
      </c>
      <c r="AN176" s="50" t="str">
        <f t="shared" si="76"/>
        <v>-1.21298766468841+0.889745522468941i</v>
      </c>
      <c r="AO176" s="50">
        <f t="shared" si="59"/>
        <v>1.5043224951584586</v>
      </c>
      <c r="AP176" s="50">
        <f t="shared" si="60"/>
        <v>2.5087252236486481</v>
      </c>
      <c r="AQ176" s="50">
        <f t="shared" si="61"/>
        <v>143.73936727308109</v>
      </c>
      <c r="AR176" s="50">
        <f t="shared" si="62"/>
        <v>3.5468189971065249</v>
      </c>
      <c r="AS176" s="50">
        <f t="shared" si="77"/>
        <v>-0.94745465572795817</v>
      </c>
      <c r="AT176" s="50">
        <f t="shared" si="78"/>
        <v>58.376895092795422</v>
      </c>
    </row>
    <row r="177" spans="18:46">
      <c r="R177" s="7"/>
      <c r="S177" s="7"/>
      <c r="T177" s="7"/>
      <c r="U177" s="7"/>
      <c r="V177" s="7"/>
      <c r="W177" s="7"/>
      <c r="X177" s="7"/>
      <c r="Y177" s="50">
        <v>175</v>
      </c>
      <c r="Z177" s="50">
        <f t="shared" si="55"/>
        <v>47273.727309885995</v>
      </c>
      <c r="AA177" s="50" t="str">
        <f t="shared" si="63"/>
        <v>297029.58884909i</v>
      </c>
      <c r="AB177" s="50">
        <f t="shared" si="53"/>
        <v>8.3333333333333339</v>
      </c>
      <c r="AD177" s="50" t="str">
        <f t="shared" si="56"/>
        <v>0.00885062923820835-0.0739961940611688i</v>
      </c>
      <c r="AE177" s="50" t="str">
        <f t="shared" si="57"/>
        <v>1.00041230910059-0.0427581013363573i</v>
      </c>
      <c r="AF177" s="50" t="str">
        <f t="shared" si="71"/>
        <v>0.0427678192790931-0.559218715371208i</v>
      </c>
      <c r="AG177" s="50">
        <f t="shared" si="58"/>
        <v>0.56085172549196405</v>
      </c>
      <c r="AH177" s="50">
        <f t="shared" si="72"/>
        <v>-1.4944671042899187</v>
      </c>
      <c r="AI177" s="50">
        <f t="shared" si="54"/>
        <v>-85.626657696949778</v>
      </c>
      <c r="AJ177" s="50">
        <f t="shared" si="73"/>
        <v>-5.0230387931315423</v>
      </c>
      <c r="AL177" s="50" t="str">
        <f t="shared" si="74"/>
        <v>0.0000179671139329482-0.00423872517577693i</v>
      </c>
      <c r="AM177" s="50" t="str">
        <f t="shared" si="75"/>
        <v>1.28843838537248+1.79828938984449i</v>
      </c>
      <c r="AN177" s="50" t="str">
        <f t="shared" si="76"/>
        <v>-1.20910640361467+0.858567911649673i</v>
      </c>
      <c r="AO177" s="50">
        <f t="shared" si="59"/>
        <v>1.4829285735248618</v>
      </c>
      <c r="AP177" s="50">
        <f t="shared" si="60"/>
        <v>2.5241304767624309</v>
      </c>
      <c r="AQ177" s="50">
        <f t="shared" si="61"/>
        <v>144.6220232588316</v>
      </c>
      <c r="AR177" s="50">
        <f t="shared" si="62"/>
        <v>3.422404667620139</v>
      </c>
      <c r="AS177" s="50">
        <f t="shared" si="77"/>
        <v>-1.6006341255114034</v>
      </c>
      <c r="AT177" s="50">
        <f t="shared" si="78"/>
        <v>58.995365561881826</v>
      </c>
    </row>
    <row r="178" spans="18:46">
      <c r="R178" s="7"/>
      <c r="S178" s="7"/>
      <c r="T178" s="7"/>
      <c r="U178" s="7"/>
      <c r="V178" s="7"/>
      <c r="W178" s="7"/>
      <c r="X178" s="7"/>
      <c r="Y178" s="50">
        <v>176</v>
      </c>
      <c r="Z178" s="50">
        <f t="shared" si="55"/>
        <v>50272.670896332245</v>
      </c>
      <c r="AA178" s="50" t="str">
        <f t="shared" si="63"/>
        <v>315872.50712851i</v>
      </c>
      <c r="AB178" s="50">
        <f t="shared" si="53"/>
        <v>8.3333333333333339</v>
      </c>
      <c r="AD178" s="50" t="str">
        <f t="shared" si="56"/>
        <v>0.00821433190764741-0.0696267281955439i</v>
      </c>
      <c r="AE178" s="50" t="str">
        <f t="shared" si="57"/>
        <v>1.00046570047093-0.0454863462634445i</v>
      </c>
      <c r="AF178" s="50" t="str">
        <f t="shared" si="71"/>
        <v>0.0379633063021356-0.526356767912822i</v>
      </c>
      <c r="AG178" s="50">
        <f t="shared" si="58"/>
        <v>0.52772403749784047</v>
      </c>
      <c r="AH178" s="50">
        <f t="shared" si="72"/>
        <v>-1.4987963348672197</v>
      </c>
      <c r="AI178" s="50">
        <f t="shared" si="54"/>
        <v>-85.874704337568133</v>
      </c>
      <c r="AJ178" s="50">
        <f t="shared" si="73"/>
        <v>-5.5518624706392838</v>
      </c>
      <c r="AL178" s="50" t="str">
        <f t="shared" si="74"/>
        <v>0.0000158874793155222-0.00398587843561782i</v>
      </c>
      <c r="AM178" s="50" t="str">
        <f t="shared" si="75"/>
        <v>1.32512753398279+1.90611089064839i</v>
      </c>
      <c r="AN178" s="50" t="str">
        <f t="shared" si="76"/>
        <v>-1.20483259394178+0.830495424448881i</v>
      </c>
      <c r="AO178" s="50">
        <f t="shared" si="59"/>
        <v>1.4633332598745254</v>
      </c>
      <c r="AP178" s="50">
        <f t="shared" si="60"/>
        <v>2.538081623912734</v>
      </c>
      <c r="AQ178" s="50">
        <f t="shared" si="61"/>
        <v>145.42136510990994</v>
      </c>
      <c r="AR178" s="50">
        <f t="shared" si="62"/>
        <v>3.3068648744206266</v>
      </c>
      <c r="AS178" s="50">
        <f t="shared" si="77"/>
        <v>-2.2449975962186572</v>
      </c>
      <c r="AT178" s="50">
        <f t="shared" si="78"/>
        <v>59.546660772341809</v>
      </c>
    </row>
    <row r="179" spans="18:46">
      <c r="R179" s="7"/>
      <c r="S179" s="7"/>
      <c r="T179" s="7"/>
      <c r="U179" s="7"/>
      <c r="V179" s="7"/>
      <c r="W179" s="7"/>
      <c r="X179" s="7"/>
      <c r="Y179" s="50">
        <v>177</v>
      </c>
      <c r="Z179" s="50">
        <f t="shared" si="55"/>
        <v>53461.861013916772</v>
      </c>
      <c r="AA179" s="50" t="str">
        <f t="shared" si="63"/>
        <v>335910.779617119i</v>
      </c>
      <c r="AB179" s="50">
        <f t="shared" si="53"/>
        <v>8.3333333333333339</v>
      </c>
      <c r="AD179" s="50" t="str">
        <f t="shared" si="56"/>
        <v>0.00765100408762726-0.0655104346477718i</v>
      </c>
      <c r="AE179" s="50" t="str">
        <f t="shared" si="57"/>
        <v>1.00052591835925-0.048390863409358i</v>
      </c>
      <c r="AF179" s="50" t="str">
        <f t="shared" si="71"/>
        <v>0.0337080475850273-0.495408954524204i</v>
      </c>
      <c r="AG179" s="50">
        <f t="shared" si="58"/>
        <v>0.49655439248360228</v>
      </c>
      <c r="AH179" s="50">
        <f t="shared" si="72"/>
        <v>-1.5028601833108231</v>
      </c>
      <c r="AI179" s="50">
        <f t="shared" si="54"/>
        <v>-86.107545701967396</v>
      </c>
      <c r="AJ179" s="50">
        <f t="shared" si="73"/>
        <v>-6.0806634403853401</v>
      </c>
      <c r="AL179" s="50" t="str">
        <f t="shared" si="74"/>
        <v>0.0000140485522151042-0.00374811350592333i</v>
      </c>
      <c r="AM179" s="50" t="str">
        <f t="shared" si="75"/>
        <v>1.36633102913151+2.01955648896181i</v>
      </c>
      <c r="AN179" s="50" t="str">
        <f t="shared" si="76"/>
        <v>-1.20011084011649+0.805394488411243i</v>
      </c>
      <c r="AO179" s="50">
        <f t="shared" si="59"/>
        <v>1.4453118385069414</v>
      </c>
      <c r="AP179" s="50">
        <f t="shared" si="60"/>
        <v>2.5505270366215473</v>
      </c>
      <c r="AQ179" s="50">
        <f t="shared" si="61"/>
        <v>146.13443473242341</v>
      </c>
      <c r="AR179" s="50">
        <f t="shared" si="62"/>
        <v>3.1992311997294043</v>
      </c>
      <c r="AS179" s="50">
        <f t="shared" si="77"/>
        <v>-2.8814322406559358</v>
      </c>
      <c r="AT179" s="50">
        <f t="shared" si="78"/>
        <v>60.026889030456019</v>
      </c>
    </row>
    <row r="180" spans="18:46">
      <c r="R180" s="7"/>
      <c r="S180" s="7"/>
      <c r="T180" s="7"/>
      <c r="U180" s="7"/>
      <c r="V180" s="7"/>
      <c r="W180" s="7"/>
      <c r="X180" s="7"/>
      <c r="Y180" s="50">
        <v>178</v>
      </c>
      <c r="Z180" s="50">
        <f t="shared" si="55"/>
        <v>56853.366493401947</v>
      </c>
      <c r="AA180" s="50" t="str">
        <f t="shared" si="63"/>
        <v>357220.237015039i</v>
      </c>
      <c r="AB180" s="50">
        <f t="shared" si="53"/>
        <v>8.3333333333333339</v>
      </c>
      <c r="AD180" s="50" t="str">
        <f t="shared" si="56"/>
        <v>0.00715234727369979-0.0616334596167149i</v>
      </c>
      <c r="AE180" s="50" t="str">
        <f t="shared" si="57"/>
        <v>1.00059381076009-0.0514834846288081i</v>
      </c>
      <c r="AF180" s="50" t="str">
        <f t="shared" si="71"/>
        <v>0.0299393522755346-0.46627115872757i</v>
      </c>
      <c r="AG180" s="50">
        <f t="shared" si="58"/>
        <v>0.4672313755259051</v>
      </c>
      <c r="AH180" s="50">
        <f t="shared" si="72"/>
        <v>-1.5066741800835168</v>
      </c>
      <c r="AI180" s="50">
        <f t="shared" si="54"/>
        <v>-86.326071620119265</v>
      </c>
      <c r="AJ180" s="50">
        <f t="shared" si="73"/>
        <v>-6.6093600233821794</v>
      </c>
      <c r="AL180" s="50" t="str">
        <f t="shared" si="74"/>
        <v>0.0000124224726535774-0.00352453093840167i</v>
      </c>
      <c r="AM180" s="50" t="str">
        <f t="shared" si="75"/>
        <v>1.4125634734485+2.13875462010812i</v>
      </c>
      <c r="AN180" s="50" t="str">
        <f t="shared" si="76"/>
        <v>-1.19488140300361+0.783137792853722i</v>
      </c>
      <c r="AO180" s="50">
        <f t="shared" si="59"/>
        <v>1.4286519414607863</v>
      </c>
      <c r="AP180" s="50">
        <f t="shared" si="60"/>
        <v>2.5614233310418335</v>
      </c>
      <c r="AQ180" s="50">
        <f t="shared" si="61"/>
        <v>146.75874641503776</v>
      </c>
      <c r="AR180" s="50">
        <f t="shared" si="62"/>
        <v>3.0985287141706968</v>
      </c>
      <c r="AS180" s="50">
        <f t="shared" si="77"/>
        <v>-3.5108313092114827</v>
      </c>
      <c r="AT180" s="50">
        <f t="shared" si="78"/>
        <v>60.432674794918498</v>
      </c>
    </row>
    <row r="181" spans="18:46">
      <c r="R181" s="7"/>
      <c r="S181" s="7"/>
      <c r="T181" s="7"/>
      <c r="U181" s="7"/>
      <c r="V181" s="7"/>
      <c r="W181" s="7"/>
      <c r="X181" s="7"/>
      <c r="Y181" s="50">
        <v>179</v>
      </c>
      <c r="Z181" s="50">
        <f t="shared" si="55"/>
        <v>60460.02178621637</v>
      </c>
      <c r="AA181" s="50" t="str">
        <f t="shared" si="63"/>
        <v>379881.520558912i</v>
      </c>
      <c r="AB181" s="50">
        <f t="shared" si="53"/>
        <v>8.3333333333333339</v>
      </c>
      <c r="AD181" s="50" t="str">
        <f t="shared" si="56"/>
        <v>0.0067109915875714-0.05798256842178i</v>
      </c>
      <c r="AE181" s="50" t="str">
        <f t="shared" si="57"/>
        <v>1.0006703238206-0.0547769244940979i</v>
      </c>
      <c r="AF181" s="50" t="str">
        <f t="shared" si="71"/>
        <v>0.0266015147053449-0.438843954206883i</v>
      </c>
      <c r="AG181" s="50">
        <f t="shared" si="58"/>
        <v>0.43964947029258605</v>
      </c>
      <c r="AH181" s="50">
        <f t="shared" si="72"/>
        <v>-1.5102531562549057</v>
      </c>
      <c r="AI181" s="50">
        <f t="shared" si="54"/>
        <v>-86.531131849717752</v>
      </c>
      <c r="AJ181" s="50">
        <f t="shared" si="73"/>
        <v>-7.1378689152215191</v>
      </c>
      <c r="AL181" s="50" t="str">
        <f t="shared" si="74"/>
        <v>0.0000109846050625616-0.00331428490039906i</v>
      </c>
      <c r="AM181" s="50" t="str">
        <f t="shared" si="75"/>
        <v>1.46438727038327+2.26380168577409i</v>
      </c>
      <c r="AN181" s="50" t="str">
        <f t="shared" si="76"/>
        <v>-1.18907990635859+0.763602993145089i</v>
      </c>
      <c r="AO181" s="50">
        <f t="shared" si="59"/>
        <v>1.4131527004700843</v>
      </c>
      <c r="AP181" s="50">
        <f t="shared" si="60"/>
        <v>2.5707346580332233</v>
      </c>
      <c r="AQ181" s="50">
        <f t="shared" si="61"/>
        <v>147.29224615331066</v>
      </c>
      <c r="AR181" s="50">
        <f t="shared" si="62"/>
        <v>3.0037818553493674</v>
      </c>
      <c r="AS181" s="50">
        <f t="shared" si="77"/>
        <v>-4.1340870598721517</v>
      </c>
      <c r="AT181" s="50">
        <f t="shared" si="78"/>
        <v>60.761114303592905</v>
      </c>
    </row>
    <row r="182" spans="18:46">
      <c r="R182" s="7"/>
      <c r="S182" s="7"/>
      <c r="T182" s="7"/>
      <c r="U182" s="7"/>
      <c r="V182" s="7"/>
      <c r="W182" s="7"/>
      <c r="X182" s="7"/>
      <c r="Y182" s="50">
        <v>180</v>
      </c>
      <c r="Z182" s="50">
        <f t="shared" si="55"/>
        <v>64295.47553378361</v>
      </c>
      <c r="AA182" s="50" t="str">
        <f t="shared" si="63"/>
        <v>403980.387191994i</v>
      </c>
      <c r="AB182" s="50">
        <f t="shared" si="53"/>
        <v>8.3333333333333339</v>
      </c>
      <c r="AD182" s="50" t="str">
        <f t="shared" si="56"/>
        <v>0.00632039516440304-0.0545451426828931i</v>
      </c>
      <c r="AE182" s="50" t="str">
        <f t="shared" si="57"/>
        <v>1.0007565110455-0.0582848632484894i</v>
      </c>
      <c r="AF182" s="50" t="str">
        <f t="shared" si="71"/>
        <v>0.0236450535078731-0.413032585078638i</v>
      </c>
      <c r="AG182" s="50">
        <f t="shared" si="58"/>
        <v>0.41370884072271469</v>
      </c>
      <c r="AH182" s="50">
        <f t="shared" si="72"/>
        <v>-1.513611313696178</v>
      </c>
      <c r="AI182" s="50">
        <f t="shared" si="54"/>
        <v>-86.723540098043088</v>
      </c>
      <c r="AJ182" s="50">
        <f t="shared" si="73"/>
        <v>-7.6661039675832523</v>
      </c>
      <c r="AL182" s="50" t="str">
        <f t="shared" si="74"/>
        <v>9.71316513736452E-06-0.00311657998321679i</v>
      </c>
      <c r="AM182" s="50" t="str">
        <f t="shared" si="75"/>
        <v>1.52241414125949+2.39475386824957i</v>
      </c>
      <c r="AN182" s="50" t="str">
        <f t="shared" si="76"/>
        <v>-1.18263711505369+0.746671329177777i</v>
      </c>
      <c r="AO182" s="50">
        <f t="shared" si="59"/>
        <v>1.3986238306702139</v>
      </c>
      <c r="AP182" s="50">
        <f t="shared" si="60"/>
        <v>2.5784319791533883</v>
      </c>
      <c r="AQ182" s="50">
        <f t="shared" si="61"/>
        <v>147.73327016705301</v>
      </c>
      <c r="AR182" s="50">
        <f t="shared" si="62"/>
        <v>2.9140184752301579</v>
      </c>
      <c r="AS182" s="50">
        <f t="shared" si="77"/>
        <v>-4.7520854923530944</v>
      </c>
      <c r="AT182" s="50">
        <f t="shared" si="78"/>
        <v>61.009730069009919</v>
      </c>
    </row>
    <row r="183" spans="18:46">
      <c r="R183" s="7"/>
      <c r="S183" s="7"/>
      <c r="T183" s="7"/>
      <c r="U183" s="7"/>
      <c r="V183" s="7"/>
      <c r="W183" s="7"/>
      <c r="X183" s="7"/>
      <c r="Y183" s="50">
        <v>181</v>
      </c>
      <c r="Z183" s="50">
        <f t="shared" si="55"/>
        <v>68374.242217984312</v>
      </c>
      <c r="AA183" s="50" t="str">
        <f t="shared" si="63"/>
        <v>429608.034093577i</v>
      </c>
      <c r="AB183" s="50">
        <f t="shared" si="53"/>
        <v>8.3333333333333339</v>
      </c>
      <c r="AD183" s="50" t="str">
        <f t="shared" si="56"/>
        <v>0.00597475371289167-0.0513091721349997i</v>
      </c>
      <c r="AE183" s="50" t="str">
        <f t="shared" si="57"/>
        <v>1.0008535426646-0.0620220405477541i</v>
      </c>
      <c r="AF183" s="50" t="str">
        <f t="shared" si="71"/>
        <v>0.0210260271001458-0.388746905827725i</v>
      </c>
      <c r="AG183" s="50">
        <f t="shared" si="58"/>
        <v>0.38931510451849427</v>
      </c>
      <c r="AH183" s="50">
        <f t="shared" si="72"/>
        <v>-1.5167623017266036</v>
      </c>
      <c r="AI183" s="50">
        <f t="shared" si="54"/>
        <v>-86.904078413482722</v>
      </c>
      <c r="AJ183" s="50">
        <f t="shared" si="73"/>
        <v>-8.1939749268296929</v>
      </c>
      <c r="AL183" s="50" t="str">
        <f t="shared" si="74"/>
        <v>8.58888986575076E-06-0.00293066819969809i</v>
      </c>
      <c r="AM183" s="50" t="str">
        <f t="shared" si="75"/>
        <v>1.58730580546766+2.53161779377181i</v>
      </c>
      <c r="AN183" s="50" t="str">
        <f t="shared" si="76"/>
        <v>-1.17547881011921+0.732226149709007i</v>
      </c>
      <c r="AO183" s="50">
        <f t="shared" si="59"/>
        <v>1.3848846765550376</v>
      </c>
      <c r="AP183" s="50">
        <f t="shared" si="60"/>
        <v>2.5844923735598617</v>
      </c>
      <c r="AQ183" s="50">
        <f t="shared" si="61"/>
        <v>148.08050518872864</v>
      </c>
      <c r="AR183" s="50">
        <f t="shared" si="62"/>
        <v>2.8282721983911694</v>
      </c>
      <c r="AS183" s="50">
        <f t="shared" si="77"/>
        <v>-5.3657027284385235</v>
      </c>
      <c r="AT183" s="50">
        <f t="shared" si="78"/>
        <v>61.176426775245915</v>
      </c>
    </row>
    <row r="184" spans="18:46">
      <c r="R184" s="7"/>
      <c r="S184" s="7"/>
      <c r="T184" s="7"/>
      <c r="U184" s="7"/>
      <c r="V184" s="7"/>
      <c r="W184" s="7"/>
      <c r="X184" s="7"/>
      <c r="Y184" s="50">
        <v>182</v>
      </c>
      <c r="Z184" s="50">
        <f t="shared" si="55"/>
        <v>72711.757088212587</v>
      </c>
      <c r="AA184" s="50" t="str">
        <f t="shared" si="63"/>
        <v>456861.443795868i</v>
      </c>
      <c r="AB184" s="50">
        <f t="shared" si="53"/>
        <v>8.3333333333333339</v>
      </c>
      <c r="AD184" s="50" t="str">
        <f t="shared" si="56"/>
        <v>0.00566891938386433-0.0482632422736931i</v>
      </c>
      <c r="AE184" s="50" t="str">
        <f t="shared" si="57"/>
        <v>1.00096271488117-0.0660043618160461i</v>
      </c>
      <c r="AF184" s="50" t="str">
        <f t="shared" si="71"/>
        <v>0.0187054189578291-0.365901289940935i</v>
      </c>
      <c r="AG184" s="50">
        <f t="shared" si="58"/>
        <v>0.36637910240463789</v>
      </c>
      <c r="AH184" s="50">
        <f t="shared" si="72"/>
        <v>-1.5197193013250772</v>
      </c>
      <c r="AI184" s="50">
        <f t="shared" si="54"/>
        <v>-87.073502010497137</v>
      </c>
      <c r="AJ184" s="50">
        <f t="shared" si="73"/>
        <v>-8.7213861132484194</v>
      </c>
      <c r="AL184" s="50" t="str">
        <f t="shared" si="74"/>
        <v>7.59474573765966E-06-0.00275584615998369i</v>
      </c>
      <c r="AM184" s="50" t="str">
        <f t="shared" si="75"/>
        <v>1.65977353449092+2.6743400176176i</v>
      </c>
      <c r="AN184" s="50" t="str">
        <f t="shared" si="76"/>
        <v>-1.16752579094351+0.720151337885901i</v>
      </c>
      <c r="AO184" s="50">
        <f t="shared" si="59"/>
        <v>1.3717632528891863</v>
      </c>
      <c r="AP184" s="50">
        <f t="shared" si="60"/>
        <v>2.5888984137259565</v>
      </c>
      <c r="AQ184" s="50">
        <f t="shared" si="61"/>
        <v>148.33295269461098</v>
      </c>
      <c r="AR184" s="50">
        <f t="shared" si="62"/>
        <v>2.7455832939482976</v>
      </c>
      <c r="AS184" s="50">
        <f t="shared" si="77"/>
        <v>-5.9758028193001218</v>
      </c>
      <c r="AT184" s="50">
        <f t="shared" si="78"/>
        <v>61.259450684113844</v>
      </c>
    </row>
    <row r="185" spans="18:46">
      <c r="R185" s="7"/>
      <c r="S185" s="7"/>
      <c r="T185" s="7"/>
      <c r="U185" s="7"/>
      <c r="V185" s="7"/>
      <c r="W185" s="7"/>
      <c r="X185" s="7"/>
      <c r="Y185" s="50">
        <v>183</v>
      </c>
      <c r="Z185" s="50">
        <f t="shared" si="55"/>
        <v>77324.434572886516</v>
      </c>
      <c r="AA185" s="50" t="str">
        <f t="shared" si="63"/>
        <v>485843.75119433i</v>
      </c>
      <c r="AB185" s="50">
        <f t="shared" si="53"/>
        <v>8.3333333333333339</v>
      </c>
      <c r="AD185" s="50" t="str">
        <f t="shared" si="56"/>
        <v>0.00539832811729338-0.0453965188240074i</v>
      </c>
      <c r="AE185" s="50" t="str">
        <f t="shared" si="57"/>
        <v>1.00108545859338-0.070249019396901i</v>
      </c>
      <c r="AF185" s="50" t="str">
        <f t="shared" si="71"/>
        <v>0.0166485863600723-0.34441451472928i</v>
      </c>
      <c r="AG185" s="50">
        <f t="shared" si="58"/>
        <v>0.34481666633733671</v>
      </c>
      <c r="AH185" s="50">
        <f t="shared" si="72"/>
        <v>-1.5224951183775968</v>
      </c>
      <c r="AI185" s="50">
        <f t="shared" si="54"/>
        <v>-87.232544612306953</v>
      </c>
      <c r="AJ185" s="50">
        <f t="shared" si="73"/>
        <v>-9.2482350238018753</v>
      </c>
      <c r="AL185" s="50" t="str">
        <f t="shared" si="74"/>
        <v>6.71567071926257E-06-0.00259145241496527i</v>
      </c>
      <c r="AM185" s="50" t="str">
        <f t="shared" si="75"/>
        <v>1.74057624063311+2.82279535196772i</v>
      </c>
      <c r="AN185" s="50" t="str">
        <f t="shared" si="76"/>
        <v>-1.15869404042662+0.71032963857374i</v>
      </c>
      <c r="AO185" s="50">
        <f t="shared" si="59"/>
        <v>1.3590953148166121</v>
      </c>
      <c r="AP185" s="50">
        <f t="shared" si="60"/>
        <v>2.5916376405297332</v>
      </c>
      <c r="AQ185" s="50">
        <f t="shared" si="61"/>
        <v>148.48989882959648</v>
      </c>
      <c r="AR185" s="50">
        <f t="shared" si="62"/>
        <v>2.6649983067961247</v>
      </c>
      <c r="AS185" s="50">
        <f t="shared" si="77"/>
        <v>-6.5832367170057502</v>
      </c>
      <c r="AT185" s="50">
        <f t="shared" si="78"/>
        <v>61.257354217289532</v>
      </c>
    </row>
    <row r="186" spans="18:46">
      <c r="R186" s="7"/>
      <c r="S186" s="7"/>
      <c r="T186" s="7"/>
      <c r="U186" s="7"/>
      <c r="V186" s="7"/>
      <c r="W186" s="7"/>
      <c r="X186" s="7"/>
      <c r="Y186" s="50">
        <v>184</v>
      </c>
      <c r="Z186" s="50">
        <f t="shared" si="55"/>
        <v>82229.730396460247</v>
      </c>
      <c r="AA186" s="50" t="str">
        <f t="shared" si="63"/>
        <v>516664.633840378i</v>
      </c>
      <c r="AB186" s="50">
        <f t="shared" si="53"/>
        <v>8.3333333333333339</v>
      </c>
      <c r="AD186" s="50" t="str">
        <f t="shared" si="56"/>
        <v>0.00515893468148225-0.0426987298507443i</v>
      </c>
      <c r="AE186" s="50" t="str">
        <f t="shared" si="57"/>
        <v>1.0012233470102-0.0747746311081421i</v>
      </c>
      <c r="AF186" s="50" t="str">
        <f t="shared" si="71"/>
        <v>0.014824766599095-0.32420962852136i</v>
      </c>
      <c r="AG186" s="50">
        <f t="shared" si="58"/>
        <v>0.32454838919747525</v>
      </c>
      <c r="AH186" s="50">
        <f t="shared" si="72"/>
        <v>-1.5251022878379297</v>
      </c>
      <c r="AI186" s="50">
        <f t="shared" si="54"/>
        <v>-87.381924418859427</v>
      </c>
      <c r="AJ186" s="50">
        <f t="shared" si="73"/>
        <v>-9.7744108404635863</v>
      </c>
      <c r="AL186" s="50" t="str">
        <f t="shared" si="74"/>
        <v>5.93834608535962E-06-0.00243686495756441i</v>
      </c>
      <c r="AM186" s="50" t="str">
        <f t="shared" si="75"/>
        <v>1.83051671315275+2.97677412485908i</v>
      </c>
      <c r="AN186" s="50" t="str">
        <f t="shared" si="76"/>
        <v>-1.14889509414561+0.702640895440484i</v>
      </c>
      <c r="AO186" s="50">
        <f t="shared" si="59"/>
        <v>1.3467234925170255</v>
      </c>
      <c r="AP186" s="50">
        <f t="shared" si="60"/>
        <v>2.5927021611026566</v>
      </c>
      <c r="AQ186" s="50">
        <f t="shared" si="61"/>
        <v>148.55089136562987</v>
      </c>
      <c r="AR186" s="50">
        <f t="shared" si="62"/>
        <v>2.5855687221637518</v>
      </c>
      <c r="AS186" s="50">
        <f t="shared" si="77"/>
        <v>-7.188842118299835</v>
      </c>
      <c r="AT186" s="50">
        <f t="shared" si="78"/>
        <v>61.168966946770439</v>
      </c>
    </row>
    <row r="187" spans="18:46">
      <c r="R187" s="7"/>
      <c r="S187" s="7"/>
      <c r="T187" s="7"/>
      <c r="U187" s="7"/>
      <c r="V187" s="7"/>
      <c r="W187" s="7"/>
      <c r="X187" s="7"/>
      <c r="Y187" s="50">
        <v>185</v>
      </c>
      <c r="Z187" s="50">
        <f t="shared" si="55"/>
        <v>87446.207637003507</v>
      </c>
      <c r="AA187" s="50" t="str">
        <f t="shared" si="63"/>
        <v>549440.726993396i</v>
      </c>
      <c r="AB187" s="50">
        <f t="shared" si="53"/>
        <v>8.3333333333333339</v>
      </c>
      <c r="AD187" s="50" t="str">
        <f t="shared" si="56"/>
        <v>0.00494715466781127-0.040160146181905i</v>
      </c>
      <c r="AE187" s="50" t="str">
        <f t="shared" si="57"/>
        <v>1.00137810135399-0.0796013993264569i</v>
      </c>
      <c r="AF187" s="50" t="str">
        <f t="shared" si="71"/>
        <v>0.0132066350087307-0.305213805303487i</v>
      </c>
      <c r="AG187" s="50">
        <f t="shared" si="58"/>
        <v>0.30549939796354542</v>
      </c>
      <c r="AH187" s="50">
        <f t="shared" si="72"/>
        <v>-1.527553191148401</v>
      </c>
      <c r="AI187" s="50">
        <f t="shared" si="54"/>
        <v>-87.522350834544085</v>
      </c>
      <c r="AJ187" s="50">
        <f t="shared" si="73"/>
        <v>-10.299792825375691</v>
      </c>
      <c r="AL187" s="50" t="str">
        <f t="shared" si="74"/>
        <v>5.25099465575489E-06-0.00229149887253082i</v>
      </c>
      <c r="AM187" s="50" t="str">
        <f t="shared" si="75"/>
        <v>1.93043557294874+3.13596854791339i</v>
      </c>
      <c r="AN187" s="50" t="str">
        <f t="shared" si="76"/>
        <v>-1.13803665913079+0.696960215455329i</v>
      </c>
      <c r="AO187" s="50">
        <f t="shared" si="59"/>
        <v>1.3344965265796342</v>
      </c>
      <c r="AP187" s="50">
        <f t="shared" si="60"/>
        <v>2.5920883860409107</v>
      </c>
      <c r="AQ187" s="50">
        <f t="shared" si="61"/>
        <v>148.51572464502144</v>
      </c>
      <c r="AR187" s="50">
        <f t="shared" si="62"/>
        <v>2.5063489549132218</v>
      </c>
      <c r="AS187" s="50">
        <f t="shared" si="77"/>
        <v>-7.79344387046247</v>
      </c>
      <c r="AT187" s="50">
        <f t="shared" si="78"/>
        <v>60.993373810477351</v>
      </c>
    </row>
    <row r="188" spans="18:46">
      <c r="R188" s="7"/>
      <c r="S188" s="7"/>
      <c r="T188" s="7"/>
      <c r="U188" s="7"/>
      <c r="V188" s="7"/>
      <c r="W188" s="7"/>
      <c r="X188" s="7"/>
      <c r="Y188" s="50">
        <v>186</v>
      </c>
      <c r="Z188" s="50">
        <f t="shared" si="55"/>
        <v>92993.606974334747</v>
      </c>
      <c r="AA188" s="50" t="str">
        <f t="shared" si="63"/>
        <v>584296.065002773i</v>
      </c>
      <c r="AB188" s="50">
        <f t="shared" si="53"/>
        <v>8.3333333333333339</v>
      </c>
      <c r="AD188" s="50" t="str">
        <f t="shared" si="56"/>
        <v>0.00475981275698767-0.0377715606931906i</v>
      </c>
      <c r="AE188" s="50" t="str">
        <f t="shared" si="57"/>
        <v>1.00155159353521-0.0847512943524448i</v>
      </c>
      <c r="AF188" s="50" t="str">
        <f t="shared" si="71"/>
        <v>0.0117699095440449-0.287358190950194i</v>
      </c>
      <c r="AG188" s="50">
        <f t="shared" si="58"/>
        <v>0.28759913191253406</v>
      </c>
      <c r="AH188" s="50">
        <f t="shared" si="72"/>
        <v>-1.5298601898178512</v>
      </c>
      <c r="AI188" s="50">
        <f t="shared" si="54"/>
        <v>-87.654532121645872</v>
      </c>
      <c r="AJ188" s="50">
        <f t="shared" si="73"/>
        <v>-10.824248583179848</v>
      </c>
      <c r="AL188" s="50" t="str">
        <f t="shared" si="74"/>
        <v>4.64320238071701E-06-0.00215480412599119i</v>
      </c>
      <c r="AM188" s="50" t="str">
        <f t="shared" si="75"/>
        <v>2.04120248884768+3.29995848443064i</v>
      </c>
      <c r="AN188" s="50" t="str">
        <f t="shared" si="76"/>
        <v>-1.1260235309387+0.693156090798544i</v>
      </c>
      <c r="AO188" s="50">
        <f t="shared" si="59"/>
        <v>1.322268640798373</v>
      </c>
      <c r="AP188" s="50">
        <f t="shared" si="60"/>
        <v>2.5897969162286616</v>
      </c>
      <c r="AQ188" s="50">
        <f t="shared" si="61"/>
        <v>148.38443309589795</v>
      </c>
      <c r="AR188" s="50">
        <f t="shared" si="62"/>
        <v>2.4263939647761186</v>
      </c>
      <c r="AS188" s="50">
        <f t="shared" si="77"/>
        <v>-8.3978546184037306</v>
      </c>
      <c r="AT188" s="50">
        <f t="shared" si="78"/>
        <v>60.729900974252075</v>
      </c>
    </row>
    <row r="189" spans="18:46">
      <c r="R189" s="7"/>
      <c r="S189" s="7"/>
      <c r="T189" s="7"/>
      <c r="U189" s="7"/>
      <c r="V189" s="7"/>
      <c r="W189" s="7"/>
      <c r="X189" s="7"/>
      <c r="Y189" s="50">
        <v>187</v>
      </c>
      <c r="Z189" s="50">
        <f t="shared" si="55"/>
        <v>98892.921394542427</v>
      </c>
      <c r="AA189" s="50" t="str">
        <f t="shared" si="63"/>
        <v>621362.550690255i</v>
      </c>
      <c r="AB189" s="50">
        <f t="shared" si="53"/>
        <v>8.3333333333333339</v>
      </c>
      <c r="AD189" s="50" t="str">
        <f t="shared" si="56"/>
        <v>0.00459409662609747-0.0355242668978527i</v>
      </c>
      <c r="AE189" s="50" t="str">
        <f t="shared" si="57"/>
        <v>1.00174584427383-0.0902482665632623i</v>
      </c>
      <c r="AF189" s="50" t="str">
        <f t="shared" si="71"/>
        <v>0.0104929970238285-0.270577744406055i</v>
      </c>
      <c r="AG189" s="50">
        <f t="shared" si="58"/>
        <v>0.27078112702773527</v>
      </c>
      <c r="AH189" s="50">
        <f t="shared" si="72"/>
        <v>-1.5320357787047578</v>
      </c>
      <c r="AI189" s="50">
        <f t="shared" si="54"/>
        <v>-87.779184182821183</v>
      </c>
      <c r="AJ189" s="50">
        <f t="shared" si="73"/>
        <v>-11.347632169999564</v>
      </c>
      <c r="AL189" s="50" t="str">
        <f t="shared" si="74"/>
        <v>4.10576057394095E-06-0.00202626348648715i</v>
      </c>
      <c r="AM189" s="50" t="str">
        <f t="shared" si="75"/>
        <v>2.16370419285285+3.46819704880569i</v>
      </c>
      <c r="AN189" s="50" t="str">
        <f t="shared" si="76"/>
        <v>-1.1127588583745+0.691088523254271i</v>
      </c>
      <c r="AO189" s="50">
        <f t="shared" si="59"/>
        <v>1.3098990891914879</v>
      </c>
      <c r="AP189" s="50">
        <f t="shared" si="60"/>
        <v>2.5858325835042475</v>
      </c>
      <c r="AQ189" s="50">
        <f t="shared" si="61"/>
        <v>148.15729356220339</v>
      </c>
      <c r="AR189" s="50">
        <f t="shared" si="62"/>
        <v>2.3447568032628685</v>
      </c>
      <c r="AS189" s="50">
        <f t="shared" si="77"/>
        <v>-9.0028753667366956</v>
      </c>
      <c r="AT189" s="50">
        <f t="shared" si="78"/>
        <v>60.378109379382209</v>
      </c>
    </row>
    <row r="190" spans="18:46">
      <c r="R190" s="7"/>
      <c r="S190" s="7"/>
      <c r="T190" s="7"/>
      <c r="U190" s="7"/>
      <c r="V190" s="7"/>
      <c r="W190" s="7"/>
      <c r="X190" s="7"/>
      <c r="Y190" s="50">
        <v>188</v>
      </c>
      <c r="Z190" s="50">
        <f t="shared" si="55"/>
        <v>105166.47563360249</v>
      </c>
      <c r="AA190" s="50" t="str">
        <f t="shared" si="63"/>
        <v>660780.454508911i</v>
      </c>
      <c r="AB190" s="50">
        <f t="shared" si="53"/>
        <v>8.3333333333333339</v>
      </c>
      <c r="AD190" s="50" t="str">
        <f t="shared" si="56"/>
        <v>0.0044475159183907-0.0334100371994856i</v>
      </c>
      <c r="AE190" s="50" t="str">
        <f t="shared" si="57"/>
        <v>1.00196301459284-0.0961184927757745i</v>
      </c>
      <c r="AF190" s="50" t="str">
        <f t="shared" si="71"/>
        <v>0.00935667651673326-0.254811076523965i</v>
      </c>
      <c r="AG190" s="50">
        <f t="shared" si="58"/>
        <v>0.25498280748854568</v>
      </c>
      <c r="AH190" s="50">
        <f t="shared" si="72"/>
        <v>-1.5340927633296424</v>
      </c>
      <c r="AI190" s="50">
        <f t="shared" si="54"/>
        <v>-87.897040720350375</v>
      </c>
      <c r="AJ190" s="50">
        <f t="shared" si="73"/>
        <v>-11.869782027757878</v>
      </c>
      <c r="AL190" s="50" t="str">
        <f t="shared" si="74"/>
        <v>3.63052640390515E-06-0.00190539056972138i</v>
      </c>
      <c r="AM190" s="50" t="str">
        <f t="shared" si="75"/>
        <v>2.29882885943164+3.63999663150549i</v>
      </c>
      <c r="AN190" s="50" t="str">
        <f t="shared" si="76"/>
        <v>-1.09814580228381+0.690607213801393i</v>
      </c>
      <c r="AO190" s="50">
        <f t="shared" si="59"/>
        <v>1.2972519134031277</v>
      </c>
      <c r="AP190" s="50">
        <f t="shared" si="60"/>
        <v>2.5802046435374586</v>
      </c>
      <c r="AQ190" s="50">
        <f t="shared" si="61"/>
        <v>147.83483635475341</v>
      </c>
      <c r="AR190" s="50">
        <f t="shared" si="62"/>
        <v>2.2604863987450736</v>
      </c>
      <c r="AS190" s="50">
        <f t="shared" si="77"/>
        <v>-9.6092956290128058</v>
      </c>
      <c r="AT190" s="50">
        <f t="shared" si="78"/>
        <v>59.937795634403031</v>
      </c>
    </row>
    <row r="191" spans="18:46">
      <c r="R191" s="7"/>
      <c r="S191" s="7"/>
      <c r="T191" s="7"/>
      <c r="U191" s="7"/>
      <c r="V191" s="7"/>
      <c r="W191" s="7"/>
      <c r="X191" s="7"/>
      <c r="Y191" s="50">
        <v>189</v>
      </c>
      <c r="Z191" s="50">
        <f t="shared" si="55"/>
        <v>111838.01066072512</v>
      </c>
      <c r="AA191" s="50" t="str">
        <f t="shared" si="63"/>
        <v>702698.945367662i</v>
      </c>
      <c r="AB191" s="50">
        <f t="shared" si="53"/>
        <v>8.3333333333333339</v>
      </c>
      <c r="AD191" s="50" t="str">
        <f t="shared" si="56"/>
        <v>0.00431786574859542-0.0314211010931471i</v>
      </c>
      <c r="AE191" s="50" t="str">
        <f t="shared" si="57"/>
        <v>1.00220538787536-0.102390663352471i</v>
      </c>
      <c r="AF191" s="50" t="str">
        <f t="shared" si="71"/>
        <v>0.00834381570075905-0.240000288716753i</v>
      </c>
      <c r="AG191" s="50">
        <f t="shared" si="58"/>
        <v>0.24014528486850004</v>
      </c>
      <c r="AH191" s="50">
        <f t="shared" si="72"/>
        <v>-1.5360444664715986</v>
      </c>
      <c r="AI191" s="50">
        <f t="shared" si="54"/>
        <v>-88.008865073246881</v>
      </c>
      <c r="AJ191" s="50">
        <f t="shared" si="73"/>
        <v>-12.390518721886604</v>
      </c>
      <c r="AL191" s="50" t="str">
        <f t="shared" si="74"/>
        <v>3.21029953087588E-06-0.00179172799968433i</v>
      </c>
      <c r="AM191" s="50" t="str">
        <f t="shared" si="75"/>
        <v>2.44744648766799+3.81451612573856i</v>
      </c>
      <c r="AN191" s="50" t="str">
        <f t="shared" si="76"/>
        <v>-1.08208962694231+0.691549899759154i</v>
      </c>
      <c r="AO191" s="50">
        <f t="shared" si="59"/>
        <v>1.2841959447814197</v>
      </c>
      <c r="AP191" s="50">
        <f t="shared" si="60"/>
        <v>2.5729271133625731</v>
      </c>
      <c r="AQ191" s="50">
        <f t="shared" si="61"/>
        <v>147.41786459045335</v>
      </c>
      <c r="AR191" s="50">
        <f t="shared" si="62"/>
        <v>2.1726258834545087</v>
      </c>
      <c r="AS191" s="50">
        <f t="shared" si="77"/>
        <v>-10.217892838432096</v>
      </c>
      <c r="AT191" s="50">
        <f t="shared" si="78"/>
        <v>59.408999517206468</v>
      </c>
    </row>
    <row r="192" spans="18:46">
      <c r="R192" s="7"/>
      <c r="S192" s="7"/>
      <c r="T192" s="7"/>
      <c r="U192" s="7"/>
      <c r="V192" s="7"/>
      <c r="W192" s="7"/>
      <c r="X192" s="7"/>
      <c r="Y192" s="50">
        <v>190</v>
      </c>
      <c r="Z192" s="50">
        <f t="shared" si="55"/>
        <v>118932.77352114675</v>
      </c>
      <c r="AA192" s="50" t="str">
        <f t="shared" si="63"/>
        <v>747276.655130187i</v>
      </c>
      <c r="AB192" s="50">
        <f t="shared" si="53"/>
        <v>8.3333333333333339</v>
      </c>
      <c r="AD192" s="50" t="str">
        <f t="shared" si="56"/>
        <v>0.00420319426494557-0.0295501235402289i</v>
      </c>
      <c r="AE192" s="50" t="str">
        <f t="shared" si="57"/>
        <v>1.002475338694-0.109096317926458i</v>
      </c>
      <c r="AF192" s="50" t="str">
        <f t="shared" si="71"/>
        <v>0.00743911634762851-0.226090813120081i</v>
      </c>
      <c r="AG192" s="50">
        <f t="shared" si="58"/>
        <v>0.22621316546419873</v>
      </c>
      <c r="AH192" s="50">
        <f t="shared" si="72"/>
        <v>-1.5379049704249541</v>
      </c>
      <c r="AI192" s="50">
        <f t="shared" si="54"/>
        <v>-88.115464097541562</v>
      </c>
      <c r="AJ192" s="50">
        <f t="shared" si="73"/>
        <v>-12.909642460177047</v>
      </c>
      <c r="AL192" s="50" t="str">
        <f t="shared" si="74"/>
        <v>2.83871302122041E-06-0.00168484567926228i</v>
      </c>
      <c r="AM192" s="50" t="str">
        <f t="shared" si="75"/>
        <v>2.61038505816569+3.99075032210011i</v>
      </c>
      <c r="AN192" s="50" t="str">
        <f t="shared" si="76"/>
        <v>-1.06450024829333+0.693740942370468i</v>
      </c>
      <c r="AO192" s="50">
        <f t="shared" si="59"/>
        <v>1.2706050817376837</v>
      </c>
      <c r="AP192" s="50">
        <f t="shared" si="60"/>
        <v>2.5640192398249146</v>
      </c>
      <c r="AQ192" s="50">
        <f t="shared" si="61"/>
        <v>146.90748103230925</v>
      </c>
      <c r="AR192" s="50">
        <f t="shared" si="62"/>
        <v>2.080211758946314</v>
      </c>
      <c r="AS192" s="50">
        <f t="shared" si="77"/>
        <v>-10.829430701230732</v>
      </c>
      <c r="AT192" s="50">
        <f t="shared" si="78"/>
        <v>58.792016934767688</v>
      </c>
    </row>
    <row r="193" spans="18:46">
      <c r="R193" s="7"/>
      <c r="S193" s="7"/>
      <c r="T193" s="7"/>
      <c r="U193" s="7"/>
      <c r="V193" s="7"/>
      <c r="W193" s="7"/>
      <c r="X193" s="7"/>
      <c r="Y193" s="50">
        <v>191</v>
      </c>
      <c r="Z193" s="50">
        <f t="shared" si="55"/>
        <v>126477.61287835392</v>
      </c>
      <c r="AA193" s="50" t="str">
        <f t="shared" si="63"/>
        <v>794682.278924421i</v>
      </c>
      <c r="AB193" s="50">
        <f t="shared" si="53"/>
        <v>8.3333333333333339</v>
      </c>
      <c r="AD193" s="50" t="str">
        <f t="shared" si="56"/>
        <v>0.00410177383459466-0.0277901836928947i</v>
      </c>
      <c r="AE193" s="50" t="str">
        <f t="shared" si="57"/>
        <v>1.00277528330595-0.116270239249812i</v>
      </c>
      <c r="AF193" s="50" t="str">
        <f t="shared" si="71"/>
        <v>0.00662888537287064-0.213031255579943i</v>
      </c>
      <c r="AG193" s="50">
        <f t="shared" si="58"/>
        <v>0.21313436601180405</v>
      </c>
      <c r="AH193" s="50">
        <f t="shared" si="72"/>
        <v>-1.5396894026471004</v>
      </c>
      <c r="AI193" s="50">
        <f t="shared" si="54"/>
        <v>-88.217704532697695</v>
      </c>
      <c r="AJ193" s="50">
        <f t="shared" si="73"/>
        <v>-13.426930370711933</v>
      </c>
      <c r="AL193" s="50" t="str">
        <f t="shared" si="74"/>
        <v>2.51013688683921E-06-0.00158433916383204i</v>
      </c>
      <c r="AM193" s="50" t="str">
        <f t="shared" si="75"/>
        <v>2.78840244116016+4.16752261923007i</v>
      </c>
      <c r="AN193" s="50" t="str">
        <f t="shared" si="76"/>
        <v>-1.04529524130735+0.696990287324791i</v>
      </c>
      <c r="AO193" s="50">
        <f t="shared" si="59"/>
        <v>1.2563588667752881</v>
      </c>
      <c r="AP193" s="50">
        <f t="shared" si="60"/>
        <v>2.5535060786104644</v>
      </c>
      <c r="AQ193" s="50">
        <f t="shared" si="61"/>
        <v>146.30512126538062</v>
      </c>
      <c r="AR193" s="50">
        <f t="shared" si="62"/>
        <v>1.9822741829129007</v>
      </c>
      <c r="AS193" s="50">
        <f t="shared" si="77"/>
        <v>-11.444656187799032</v>
      </c>
      <c r="AT193" s="50">
        <f t="shared" si="78"/>
        <v>58.087416732682925</v>
      </c>
    </row>
    <row r="194" spans="18:46">
      <c r="R194" s="7"/>
      <c r="S194" s="7"/>
      <c r="T194" s="7"/>
      <c r="U194" s="7"/>
      <c r="V194" s="7"/>
      <c r="W194" s="7"/>
      <c r="X194" s="7"/>
      <c r="Y194" s="50">
        <v>192</v>
      </c>
      <c r="Z194" s="50">
        <f t="shared" si="55"/>
        <v>134501.0806172993</v>
      </c>
      <c r="AA194" s="50" t="str">
        <f t="shared" si="63"/>
        <v>845095.213534392i</v>
      </c>
      <c r="AB194" s="50">
        <f t="shared" ref="AB194:AB202" si="79">$B$22/$G$3</f>
        <v>8.3333333333333339</v>
      </c>
      <c r="AD194" s="50" t="str">
        <f t="shared" si="56"/>
        <v>0.00401207546143446-0.0261347541030022i</v>
      </c>
      <c r="AE194" s="50" t="str">
        <f t="shared" si="57"/>
        <v>1.00310760494123-0.123950916639799i</v>
      </c>
      <c r="AF194" s="50" t="str">
        <f t="shared" si="71"/>
        <v>0.00590082814445974-0.200773242452892i</v>
      </c>
      <c r="AG194" s="50">
        <f t="shared" si="58"/>
        <v>0.20085993791156612</v>
      </c>
      <c r="AH194" s="50">
        <f t="shared" si="72"/>
        <v>-1.5414142741710619</v>
      </c>
      <c r="AI194" s="50">
        <f t="shared" ref="AI194:AI202" si="80">AH194/(PI())*180</f>
        <v>-88.316532391222992</v>
      </c>
      <c r="AJ194" s="50">
        <f t="shared" si="73"/>
        <v>-13.942133517791572</v>
      </c>
      <c r="AL194" s="50" t="str">
        <f t="shared" si="74"/>
        <v>2.21959278868176E-06-0.00148982813172849i</v>
      </c>
      <c r="AM194" s="50" t="str">
        <f t="shared" si="75"/>
        <v>2.98215431694615+4.34348234815021i</v>
      </c>
      <c r="AN194" s="50" t="str">
        <f t="shared" si="76"/>
        <v>-1.02440327814066+0.701092936881258i</v>
      </c>
      <c r="AO194" s="50">
        <f t="shared" si="59"/>
        <v>1.2413433781231193</v>
      </c>
      <c r="AP194" s="50">
        <f t="shared" si="60"/>
        <v>2.5414191565129354</v>
      </c>
      <c r="AQ194" s="50">
        <f t="shared" si="61"/>
        <v>145.6125916418888</v>
      </c>
      <c r="AR194" s="50">
        <f t="shared" si="62"/>
        <v>1.87783863717082</v>
      </c>
      <c r="AS194" s="50">
        <f t="shared" si="77"/>
        <v>-12.064294880620752</v>
      </c>
      <c r="AT194" s="50">
        <f t="shared" si="78"/>
        <v>57.296059250665806</v>
      </c>
    </row>
    <row r="195" spans="18:46">
      <c r="R195" s="7"/>
      <c r="S195" s="7"/>
      <c r="T195" s="7"/>
      <c r="U195" s="7"/>
      <c r="V195" s="7"/>
      <c r="W195" s="7"/>
      <c r="X195" s="7"/>
      <c r="Y195" s="50">
        <v>193</v>
      </c>
      <c r="Z195" s="50">
        <f t="shared" ref="Z195:Z202" si="81">10^(LOG($G$6/$G$5,10)*Y195/200)</f>
        <v>143033.53989310883</v>
      </c>
      <c r="AA195" s="50" t="str">
        <f t="shared" si="63"/>
        <v>898706.236290267i</v>
      </c>
      <c r="AB195" s="50">
        <f t="shared" si="79"/>
        <v>8.3333333333333339</v>
      </c>
      <c r="AD195" s="50" t="str">
        <f t="shared" ref="AD195:AD202" si="82">IMDIV(IMSUM(1,IMDIV(AA195,$G$12)),IMSUM(1,IMDIV(AA195,$G$14)))</f>
        <v>0.00393274608445824-0.0245776805168426i</v>
      </c>
      <c r="AE195" s="50" t="str">
        <f t="shared" ref="AE195:AE202" si="83">IMDIV(1,IMSUM(1,IMDIV(AA195,IMPRODUCT($G$10*$G$11)),IMDIV(IMPRODUCT(AA195,AA195),$G$10*$G$10)))</f>
        <v>1.00347454463774-0.132181092877915i</v>
      </c>
      <c r="AF195" s="50" t="str">
        <f t="shared" si="71"/>
        <v>0.00524386095335249-0.189271271928414i</v>
      </c>
      <c r="AG195" s="50">
        <f t="shared" ref="AG195:AG202" si="84">IMABS(AF195)</f>
        <v>0.18934389996801515</v>
      </c>
      <c r="AH195" s="50">
        <f t="shared" si="72"/>
        <v>-1.5430978821519361</v>
      </c>
      <c r="AI195" s="50">
        <f t="shared" si="80"/>
        <v>-88.412996022881615</v>
      </c>
      <c r="AJ195" s="50">
        <f t="shared" si="73"/>
        <v>-14.454973636889436</v>
      </c>
      <c r="AL195" s="50" t="str">
        <f t="shared" si="74"/>
        <v>1.96267861235651E-06-0.0014009549458313i</v>
      </c>
      <c r="AM195" s="50" t="str">
        <f t="shared" si="75"/>
        <v>3.192158735988+4.51710809479843i</v>
      </c>
      <c r="AN195" s="50" t="str">
        <f t="shared" si="76"/>
        <v>-1.00176792939019+0.705829081653968i</v>
      </c>
      <c r="AO195" s="50">
        <f t="shared" ref="AO195:AO202" si="85">IMABS(AN195)</f>
        <v>1.2254524376177121</v>
      </c>
      <c r="AP195" s="50">
        <f t="shared" ref="AP195:AP202" si="86">IMARGUMENT(AN195)</f>
        <v>2.5277971822847807</v>
      </c>
      <c r="AQ195" s="50">
        <f t="shared" ref="AQ195:AQ202" si="87">AP195/(PI())*180</f>
        <v>144.83211000997957</v>
      </c>
      <c r="AR195" s="50">
        <f t="shared" ref="AR195:AR202" si="88">20*LOG(AO195,10)</f>
        <v>1.765929200688551</v>
      </c>
      <c r="AS195" s="50">
        <f t="shared" si="77"/>
        <v>-12.689044436200884</v>
      </c>
      <c r="AT195" s="50">
        <f t="shared" si="78"/>
        <v>56.419113987097958</v>
      </c>
    </row>
    <row r="196" spans="18:46">
      <c r="R196" s="7"/>
      <c r="S196" s="7"/>
      <c r="T196" s="7"/>
      <c r="U196" s="7"/>
      <c r="V196" s="7"/>
      <c r="W196" s="7"/>
      <c r="X196" s="7"/>
      <c r="Y196" s="50">
        <v>194</v>
      </c>
      <c r="Z196" s="50">
        <f t="shared" si="81"/>
        <v>152107.28003416685</v>
      </c>
      <c r="AA196" s="50" t="str">
        <f t="shared" ref="AA196:AA202" si="89">IMPRODUCT(COMPLEX(0,1),2*PI()*Z196)</f>
        <v>955718.227025728i</v>
      </c>
      <c r="AB196" s="50">
        <f t="shared" si="79"/>
        <v>8.3333333333333339</v>
      </c>
      <c r="AD196" s="50" t="str">
        <f t="shared" si="82"/>
        <v>0.00386258844071963-0.0231131623295596i</v>
      </c>
      <c r="AE196" s="50" t="str">
        <f t="shared" si="83"/>
        <v>1.00387804517597-0.141008411284759i</v>
      </c>
      <c r="AF196" s="50" t="str">
        <f t="shared" si="71"/>
        <v>0.00464793971366379-0.17848257033737i</v>
      </c>
      <c r="AG196" s="50">
        <f t="shared" si="84"/>
        <v>0.17854307955733284</v>
      </c>
      <c r="AH196" s="50">
        <f t="shared" ref="AH196:AH202" si="90">IMARGUMENT(AF196)</f>
        <v>-1.544760790345906</v>
      </c>
      <c r="AI196" s="50">
        <f t="shared" si="80"/>
        <v>-88.508273644113814</v>
      </c>
      <c r="AJ196" s="50">
        <f t="shared" ref="AJ196:AJ202" si="91">20*LOG(AG196,10)</f>
        <v>-14.965139573474351</v>
      </c>
      <c r="AL196" s="50" t="str">
        <f t="shared" ref="AL196:AL202" si="92">IMDIV(1,IMSUM(1,IMDIV(AA196,wp2e)))</f>
        <v>1.73550177333997E-06-0.00131738330085574i</v>
      </c>
      <c r="AM196" s="50" t="str">
        <f t="shared" ref="AM196:AM202" si="93">IMDIV(IMSUM(1,IMDIV(AA196,wz2e)),IMSUM(1,IMDIV(AA196,wp1e)))</f>
        <v>3.41875838450303+4.68671839341571i</v>
      </c>
      <c r="AN196" s="50" t="str">
        <f t="shared" ref="AN196:AN202" si="94">IMPRODUCT($AK$2,AL196,AM196)</f>
        <v>-0.977351713593469+0.710965038898078i</v>
      </c>
      <c r="AO196" s="50">
        <f t="shared" si="85"/>
        <v>1.2085891190141651</v>
      </c>
      <c r="AP196" s="50">
        <f t="shared" si="86"/>
        <v>2.5126867641478303</v>
      </c>
      <c r="AQ196" s="50">
        <f t="shared" si="87"/>
        <v>143.96634682405437</v>
      </c>
      <c r="AR196" s="50">
        <f t="shared" si="88"/>
        <v>1.645573599119547</v>
      </c>
      <c r="AS196" s="50">
        <f t="shared" ref="AS196:AS202" si="95">AR196+AJ196</f>
        <v>-13.319565974354804</v>
      </c>
      <c r="AT196" s="50">
        <f t="shared" ref="AT196:AT202" si="96">AQ196+AI196</f>
        <v>55.458073179940556</v>
      </c>
    </row>
    <row r="197" spans="18:46">
      <c r="R197" s="7"/>
      <c r="S197" s="7"/>
      <c r="T197" s="7"/>
      <c r="U197" s="7"/>
      <c r="V197" s="7"/>
      <c r="W197" s="7"/>
      <c r="X197" s="7"/>
      <c r="Y197" s="50">
        <v>195</v>
      </c>
      <c r="Z197" s="50">
        <f t="shared" si="81"/>
        <v>161756.63873440344</v>
      </c>
      <c r="AA197" s="50" t="str">
        <f t="shared" si="89"/>
        <v>1016346.93583476i</v>
      </c>
      <c r="AB197" s="50">
        <f t="shared" si="79"/>
        <v>8.3333333333333339</v>
      </c>
      <c r="AD197" s="50" t="str">
        <f t="shared" si="82"/>
        <v>0.00380054320972895-0.0217357337507612i</v>
      </c>
      <c r="AE197" s="50" t="str">
        <f t="shared" si="83"/>
        <v>1.00431953133868-0.150486183133856i</v>
      </c>
      <c r="AF197" s="50" t="str">
        <f t="shared" si="71"/>
        <v>0.00410390207325944-0.168366953684796i</v>
      </c>
      <c r="AG197" s="50">
        <f t="shared" si="84"/>
        <v>0.16841696204754777</v>
      </c>
      <c r="AH197" s="50">
        <f t="shared" si="90"/>
        <v>-1.5464264042840556</v>
      </c>
      <c r="AI197" s="50">
        <f t="shared" si="80"/>
        <v>-88.603706293067958</v>
      </c>
      <c r="AJ197" s="50">
        <f t="shared" si="91"/>
        <v>-15.47228341674151</v>
      </c>
      <c r="AL197" s="50" t="str">
        <f t="shared" si="92"/>
        <v>1.53462024149178E-06-0.0012387969512525i</v>
      </c>
      <c r="AM197" s="50" t="str">
        <f t="shared" si="93"/>
        <v>3.66208210758657+4.85049101532134i</v>
      </c>
      <c r="AN197" s="50" t="str">
        <f t="shared" si="94"/>
        <v>-0.951140227823147+0.716255128248896i</v>
      </c>
      <c r="AO197" s="50">
        <f t="shared" si="85"/>
        <v>1.1906675193883096</v>
      </c>
      <c r="AP197" s="50">
        <f t="shared" si="86"/>
        <v>2.4961430853521986</v>
      </c>
      <c r="AQ197" s="50">
        <f t="shared" si="87"/>
        <v>143.01846385144461</v>
      </c>
      <c r="AR197" s="50">
        <f t="shared" si="88"/>
        <v>1.5158101305221152</v>
      </c>
      <c r="AS197" s="50">
        <f t="shared" si="95"/>
        <v>-13.956473286219394</v>
      </c>
      <c r="AT197" s="50">
        <f t="shared" si="96"/>
        <v>54.41475755837665</v>
      </c>
    </row>
    <row r="198" spans="18:46">
      <c r="R198" s="7"/>
      <c r="S198" s="7"/>
      <c r="T198" s="7"/>
      <c r="U198" s="7"/>
      <c r="V198" s="7"/>
      <c r="W198" s="7"/>
      <c r="X198" s="7"/>
      <c r="Y198" s="50">
        <v>196</v>
      </c>
      <c r="Z198" s="50">
        <f t="shared" si="81"/>
        <v>172018.13199719929</v>
      </c>
      <c r="AA198" s="50" t="str">
        <f t="shared" si="89"/>
        <v>1080821.79953328i</v>
      </c>
      <c r="AB198" s="50">
        <f t="shared" si="79"/>
        <v>8.3333333333333339</v>
      </c>
      <c r="AD198" s="50" t="str">
        <f t="shared" si="82"/>
        <v>0.00374567318593929-0.0204402457147318i</v>
      </c>
      <c r="AE198" s="50" t="str">
        <f t="shared" si="83"/>
        <v>1.00479960385021-0.160674299665674i</v>
      </c>
      <c r="AF198" s="50" t="str">
        <f t="shared" si="71"/>
        <v>0.00360332017076624-0.158886694424323i</v>
      </c>
      <c r="AG198" s="50">
        <f t="shared" si="84"/>
        <v>0.15892754821408794</v>
      </c>
      <c r="AH198" s="50">
        <f t="shared" si="90"/>
        <v>-1.5481216615241122</v>
      </c>
      <c r="AI198" s="50">
        <f t="shared" si="80"/>
        <v>-88.700837378112197</v>
      </c>
      <c r="AJ198" s="50">
        <f t="shared" si="91"/>
        <v>-15.976016328930765</v>
      </c>
      <c r="AL198" s="50" t="str">
        <f t="shared" si="92"/>
        <v>1.35699039149049E-06-0.00116489851492204i</v>
      </c>
      <c r="AM198" s="50" t="str">
        <f t="shared" si="93"/>
        <v>3.92200773409021+5.00649176010052i</v>
      </c>
      <c r="AN198" s="50" t="str">
        <f t="shared" si="94"/>
        <v>-0.923146139292933+0.721444581751282i</v>
      </c>
      <c r="AO198" s="50">
        <f t="shared" si="85"/>
        <v>1.1716147314837457</v>
      </c>
      <c r="AP198" s="50">
        <f t="shared" si="86"/>
        <v>2.4782304838250044</v>
      </c>
      <c r="AQ198" s="50">
        <f t="shared" si="87"/>
        <v>141.99214738383677</v>
      </c>
      <c r="AR198" s="50">
        <f t="shared" si="88"/>
        <v>1.3756964742895303</v>
      </c>
      <c r="AS198" s="50">
        <f t="shared" si="95"/>
        <v>-14.600319854641235</v>
      </c>
      <c r="AT198" s="50">
        <f t="shared" si="96"/>
        <v>53.291310005724569</v>
      </c>
    </row>
    <row r="199" spans="18:46">
      <c r="R199" s="7"/>
      <c r="S199" s="7"/>
      <c r="T199" s="7"/>
      <c r="U199" s="7"/>
      <c r="V199" s="7"/>
      <c r="W199" s="7"/>
      <c r="X199" s="7"/>
      <c r="Y199" s="50">
        <v>197</v>
      </c>
      <c r="Z199" s="50">
        <f t="shared" si="81"/>
        <v>182930.59232265301</v>
      </c>
      <c r="AA199" s="50" t="str">
        <f t="shared" si="89"/>
        <v>1149386.80991535i</v>
      </c>
      <c r="AB199" s="50">
        <f t="shared" si="79"/>
        <v>8.3333333333333339</v>
      </c>
      <c r="AD199" s="50" t="str">
        <f t="shared" si="82"/>
        <v>0.00369714925297534-0.0192218485540946i</v>
      </c>
      <c r="AE199" s="50" t="str">
        <f t="shared" si="83"/>
        <v>1.00531761635871-0.171640317794215i</v>
      </c>
      <c r="AF199" s="50" t="str">
        <f t="shared" si="71"/>
        <v>0.00313836126430448-0.150006393257251i</v>
      </c>
      <c r="AG199" s="50">
        <f t="shared" si="84"/>
        <v>0.15003921930440159</v>
      </c>
      <c r="AH199" s="50">
        <f t="shared" si="90"/>
        <v>-1.549877861793767</v>
      </c>
      <c r="AI199" s="50">
        <f t="shared" si="80"/>
        <v>-88.80146024154314</v>
      </c>
      <c r="AJ199" s="50">
        <f t="shared" si="91"/>
        <v>-16.475904085397307</v>
      </c>
      <c r="AL199" s="50" t="str">
        <f t="shared" si="92"/>
        <v>1.19992088918826E-06-0.00109540834823281i</v>
      </c>
      <c r="AM199" s="50" t="str">
        <f t="shared" si="93"/>
        <v>4.19812868538364+5.15271314878271i</v>
      </c>
      <c r="AN199" s="50" t="str">
        <f t="shared" si="94"/>
        <v>-0.893412770790542+0.726273530463454i</v>
      </c>
      <c r="AO199" s="50">
        <f t="shared" si="85"/>
        <v>1.1513729283179639</v>
      </c>
      <c r="AP199" s="50">
        <f t="shared" si="86"/>
        <v>2.459022878861798</v>
      </c>
      <c r="AQ199" s="50">
        <f t="shared" si="87"/>
        <v>140.89163268489051</v>
      </c>
      <c r="AR199" s="50">
        <f t="shared" si="88"/>
        <v>1.2243202776065107</v>
      </c>
      <c r="AS199" s="50">
        <f t="shared" si="95"/>
        <v>-15.251583807790796</v>
      </c>
      <c r="AT199" s="50">
        <f t="shared" si="96"/>
        <v>52.09017244334737</v>
      </c>
    </row>
    <row r="200" spans="18:46">
      <c r="R200" s="7"/>
      <c r="S200" s="7"/>
      <c r="T200" s="7"/>
      <c r="U200" s="7"/>
      <c r="V200" s="7"/>
      <c r="W200" s="7"/>
      <c r="X200" s="7"/>
      <c r="Y200" s="50">
        <v>198</v>
      </c>
      <c r="Z200" s="50">
        <f t="shared" si="81"/>
        <v>194535.31566115122</v>
      </c>
      <c r="AA200" s="50" t="str">
        <f t="shared" si="89"/>
        <v>1222301.43708969i</v>
      </c>
      <c r="AB200" s="50">
        <f t="shared" si="79"/>
        <v>8.3333333333333339</v>
      </c>
      <c r="AD200" s="50" t="str">
        <f t="shared" si="82"/>
        <v>0.00365423795763423-0.0180759754441424i</v>
      </c>
      <c r="AE200" s="50" t="str">
        <f t="shared" si="83"/>
        <v>1.00587109390565-0.183460754203505i</v>
      </c>
      <c r="AF200" s="50" t="str">
        <f t="shared" si="71"/>
        <v>0.00270165337038392-0.141692855468731i</v>
      </c>
      <c r="AG200" s="50">
        <f t="shared" si="84"/>
        <v>0.14171860929961316</v>
      </c>
      <c r="AH200" s="50">
        <f t="shared" si="90"/>
        <v>-1.5517316672671757</v>
      </c>
      <c r="AI200" s="50">
        <f t="shared" si="80"/>
        <v>-88.907675471207725</v>
      </c>
      <c r="AJ200" s="50">
        <f t="shared" si="91"/>
        <v>-16.971462361954654</v>
      </c>
      <c r="AL200" s="50" t="str">
        <f t="shared" si="92"/>
        <v>1.06103191530509E-06-0.00103006348809982i</v>
      </c>
      <c r="AM200" s="50" t="str">
        <f t="shared" si="93"/>
        <v>4.48972715907406+5.28712272266992i</v>
      </c>
      <c r="AN200" s="50" t="str">
        <f t="shared" si="94"/>
        <v>-0.862016979527778+0.730482035085211i</v>
      </c>
      <c r="AO200" s="50">
        <f t="shared" si="85"/>
        <v>1.1299014455147958</v>
      </c>
      <c r="AP200" s="50">
        <f t="shared" si="86"/>
        <v>2.4386039879710895</v>
      </c>
      <c r="AQ200" s="50">
        <f t="shared" si="87"/>
        <v>139.72171641451482</v>
      </c>
      <c r="AR200" s="50">
        <f t="shared" si="88"/>
        <v>1.060811284965697</v>
      </c>
      <c r="AS200" s="50">
        <f t="shared" si="95"/>
        <v>-15.910651076988957</v>
      </c>
      <c r="AT200" s="50">
        <f t="shared" si="96"/>
        <v>50.814040943307091</v>
      </c>
    </row>
    <row r="201" spans="18:46">
      <c r="R201" s="7"/>
      <c r="S201" s="7"/>
      <c r="T201" s="7"/>
      <c r="U201" s="7"/>
      <c r="V201" s="7"/>
      <c r="W201" s="7"/>
      <c r="X201" s="7"/>
      <c r="Y201" s="50">
        <v>199</v>
      </c>
      <c r="Z201" s="50">
        <f t="shared" si="81"/>
        <v>206876.21768935499</v>
      </c>
      <c r="AA201" s="50" t="str">
        <f t="shared" si="89"/>
        <v>1299841.61139064i</v>
      </c>
      <c r="AB201" s="50">
        <f t="shared" si="79"/>
        <v>8.3333333333333339</v>
      </c>
      <c r="AD201" s="50" t="str">
        <f t="shared" si="82"/>
        <v>0.00361629050363863-0.0169983266158464i</v>
      </c>
      <c r="AE201" s="50" t="str">
        <f t="shared" si="83"/>
        <v>1.00645493635254-0.196222628872144i</v>
      </c>
      <c r="AF201" s="50" t="str">
        <f t="shared" si="71"/>
        <v>0.00228615287590104-0.133914970975728i</v>
      </c>
      <c r="AG201" s="50">
        <f t="shared" si="84"/>
        <v>0.13393448378368455</v>
      </c>
      <c r="AH201" s="50">
        <f t="shared" si="90"/>
        <v>-1.5537263098703582</v>
      </c>
      <c r="AI201" s="50">
        <f t="shared" si="80"/>
        <v>-89.021960074007069</v>
      </c>
      <c r="AJ201" s="50">
        <f t="shared" si="91"/>
        <v>-17.46215183707546</v>
      </c>
      <c r="AL201" s="50" t="str">
        <f t="shared" si="92"/>
        <v>9.38219108727389E-07-0.00096861665713134i</v>
      </c>
      <c r="AM201" s="50" t="str">
        <f t="shared" si="93"/>
        <v>4.79575677766431+5.40771979931976i</v>
      </c>
      <c r="AN201" s="50" t="str">
        <f t="shared" si="94"/>
        <v>-0.829071018368543+0.733816036413855i</v>
      </c>
      <c r="AO201" s="50">
        <f t="shared" si="85"/>
        <v>1.1071787248664025</v>
      </c>
      <c r="AP201" s="50">
        <f t="shared" si="86"/>
        <v>2.4170672812969851</v>
      </c>
      <c r="AQ201" s="50">
        <f t="shared" si="87"/>
        <v>138.48775401747739</v>
      </c>
      <c r="AR201" s="50">
        <f t="shared" si="88"/>
        <v>0.88435463904021849</v>
      </c>
      <c r="AS201" s="50">
        <f t="shared" si="95"/>
        <v>-16.577797198035242</v>
      </c>
      <c r="AT201" s="50">
        <f t="shared" si="96"/>
        <v>49.465793943470317</v>
      </c>
    </row>
    <row r="202" spans="18:46">
      <c r="R202" s="7"/>
      <c r="S202" s="7"/>
      <c r="T202" s="7"/>
      <c r="U202" s="7"/>
      <c r="V202" s="7"/>
      <c r="W202" s="7"/>
      <c r="X202" s="7"/>
      <c r="Y202" s="50">
        <v>200</v>
      </c>
      <c r="Z202" s="50">
        <f t="shared" si="81"/>
        <v>219999.99999999985</v>
      </c>
      <c r="AA202" s="50" t="str">
        <f t="shared" si="89"/>
        <v>1382300.76757951i</v>
      </c>
      <c r="AB202" s="50">
        <f t="shared" si="79"/>
        <v>8.3333333333333339</v>
      </c>
      <c r="AD202" s="50" t="str">
        <f t="shared" si="82"/>
        <v>0.00358273300483996-0.0159848543283446i</v>
      </c>
      <c r="AE202" s="50" t="str">
        <f t="shared" si="83"/>
        <v>1.00706032962104-0.210025305945957i</v>
      </c>
      <c r="AF202" s="50" t="str">
        <f t="shared" si="71"/>
        <v>0.00188501080711916-0.126643596813271i</v>
      </c>
      <c r="AG202" s="50">
        <f t="shared" si="84"/>
        <v>0.12665762464038754</v>
      </c>
      <c r="AH202" s="50">
        <f t="shared" si="90"/>
        <v>-1.5559130506689887</v>
      </c>
      <c r="AI202" s="50">
        <f t="shared" si="80"/>
        <v>-89.147251092657669</v>
      </c>
      <c r="AJ202" s="50">
        <f t="shared" si="91"/>
        <v>-17.947373221365158</v>
      </c>
      <c r="AL202" s="50" t="str">
        <f t="shared" si="92"/>
        <v>8.29621683165793E-07-0.000910835328088264i</v>
      </c>
      <c r="AM202" s="50" t="str">
        <f t="shared" si="93"/>
        <v>5.11483740708361+5.51259859727941i</v>
      </c>
      <c r="AN202" s="50" t="str">
        <f t="shared" si="94"/>
        <v>-0.794723088316734+0.736034000340665i</v>
      </c>
      <c r="AO202" s="50">
        <f t="shared" si="85"/>
        <v>1.0832039682170527</v>
      </c>
      <c r="AP202" s="50">
        <f t="shared" si="86"/>
        <v>2.3945156301681916</v>
      </c>
      <c r="AQ202" s="50">
        <f t="shared" si="87"/>
        <v>137.19563958674607</v>
      </c>
      <c r="AR202" s="50">
        <f t="shared" si="88"/>
        <v>0.69420484682899364</v>
      </c>
      <c r="AS202" s="50">
        <f t="shared" si="95"/>
        <v>-17.253168374536166</v>
      </c>
      <c r="AT202" s="50">
        <f t="shared" si="96"/>
        <v>48.0483884940884</v>
      </c>
    </row>
    <row r="203" spans="18:46">
      <c r="R203" s="7"/>
      <c r="S203" s="7"/>
      <c r="T203" s="7"/>
      <c r="U203" s="7"/>
      <c r="V203" s="7"/>
      <c r="W203" s="7"/>
      <c r="X203" s="7"/>
    </row>
  </sheetData>
  <sheetProtection password="F725" sheet="1" objects="1" scenarios="1" selectLockedCells="1"/>
  <conditionalFormatting sqref="E5">
    <cfRule type="notContainsBlanks" dxfId="6" priority="8">
      <formula>LEN(TRIM(E5))&gt;0</formula>
    </cfRule>
  </conditionalFormatting>
  <conditionalFormatting sqref="B16">
    <cfRule type="cellIs" dxfId="5" priority="7" operator="notBetween">
      <formula>0.01</formula>
      <formula>0.98</formula>
    </cfRule>
  </conditionalFormatting>
  <conditionalFormatting sqref="B18">
    <cfRule type="cellIs" dxfId="4" priority="6" operator="lessThan">
      <formula>0</formula>
    </cfRule>
  </conditionalFormatting>
  <conditionalFormatting sqref="B19">
    <cfRule type="cellIs" dxfId="3" priority="5" operator="lessThan">
      <formula>0</formula>
    </cfRule>
  </conditionalFormatting>
  <conditionalFormatting sqref="B23">
    <cfRule type="cellIs" dxfId="2" priority="4" operator="lessThan">
      <formula>0</formula>
    </cfRule>
  </conditionalFormatting>
  <conditionalFormatting sqref="B32">
    <cfRule type="cellIs" dxfId="1" priority="3" operator="lessThan">
      <formula>0</formula>
    </cfRule>
  </conditionalFormatting>
  <conditionalFormatting sqref="B25">
    <cfRule type="cellIs" dxfId="0" priority="1" operator="lessThan">
      <formula>0</formula>
    </cfRule>
  </conditionalFormatting>
  <dataValidations count="1">
    <dataValidation type="list" allowBlank="1" showInputMessage="1" showErrorMessage="1" sqref="B5">
      <formula1>$D$3:$D$6</formula1>
    </dataValidation>
  </dataValidations>
  <pageMargins left="0.7" right="0.7" top="0.75" bottom="0.75" header="0.3" footer="0.3"/>
  <pageSetup orientation="portrait" r:id="rId1"/>
  <ignoredErrors>
    <ignoredError sqref="B17 B19 B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5"/>
  <cols>
    <col min="2" max="2" width="8.28515625" customWidth="1"/>
    <col min="3" max="3" width="19" customWidth="1"/>
    <col min="4" max="4" width="8.28515625" customWidth="1"/>
    <col min="5" max="5" width="21.7109375" customWidth="1"/>
  </cols>
  <sheetData>
    <row r="1" spans="1:3">
      <c r="A1" s="71"/>
      <c r="B1" s="71" t="s">
        <v>121</v>
      </c>
    </row>
    <row r="2" spans="1:3">
      <c r="B2" s="71" t="s">
        <v>120</v>
      </c>
    </row>
    <row r="3" spans="1:3">
      <c r="B3" s="71"/>
    </row>
    <row r="4" spans="1:3">
      <c r="B4" s="81" t="s">
        <v>122</v>
      </c>
    </row>
    <row r="7" spans="1:3">
      <c r="A7" s="85" t="s">
        <v>118</v>
      </c>
      <c r="B7" s="86">
        <f>'Design tool'!B5</f>
        <v>5</v>
      </c>
      <c r="C7" s="70" t="s">
        <v>70</v>
      </c>
    </row>
    <row r="8" spans="1:3" ht="15.75" thickBot="1"/>
    <row r="9" spans="1:3" ht="15.75" thickBot="1">
      <c r="B9" s="72" t="s">
        <v>100</v>
      </c>
      <c r="C9" s="77" t="s">
        <v>119</v>
      </c>
    </row>
    <row r="10" spans="1:3">
      <c r="B10" s="73">
        <v>0.1</v>
      </c>
      <c r="C10" s="78">
        <f>0.36*$B10+'Design tool'!$B$24*$B10+(1/0.97)*$B$7</f>
        <v>5.1946391752577323</v>
      </c>
    </row>
    <row r="11" spans="1:3">
      <c r="B11" s="74">
        <v>0.2</v>
      </c>
      <c r="C11" s="79">
        <f>0.36*$B11+'Design tool'!$B$24*$B11+(1/0.97)*$B$7</f>
        <v>5.2346391752577324</v>
      </c>
    </row>
    <row r="12" spans="1:3">
      <c r="B12" s="74">
        <v>0.5</v>
      </c>
      <c r="C12" s="79">
        <f>0.36*$B12+'Design tool'!$B$24*$B12+(1/0.97)*$B$7</f>
        <v>5.3546391752577325</v>
      </c>
    </row>
    <row r="13" spans="1:3">
      <c r="B13" s="74">
        <v>0.8</v>
      </c>
      <c r="C13" s="79">
        <f>0.36*$B13+'Design tool'!$B$24*$B13+(1/0.97)*$B$7</f>
        <v>5.4746391752577326</v>
      </c>
    </row>
    <row r="14" spans="1:3">
      <c r="B14" s="74">
        <v>1</v>
      </c>
      <c r="C14" s="79">
        <f>0.36*$B14+'Design tool'!$B$24*$B14+(1/0.97)*$B$7</f>
        <v>5.5546391752577327</v>
      </c>
    </row>
    <row r="15" spans="1:3">
      <c r="B15" s="74">
        <v>1.2</v>
      </c>
      <c r="C15" s="79">
        <f>0.36*$B15+'Design tool'!$B$24*$B15+(1/0.97)*$B$7</f>
        <v>5.6346391752577318</v>
      </c>
    </row>
    <row r="16" spans="1:3">
      <c r="B16" s="74">
        <v>1.5</v>
      </c>
      <c r="C16" s="79">
        <f>0.36*$B16+'Design tool'!$B$24*$B16+(1/0.97)*$B$7</f>
        <v>5.7546391752577328</v>
      </c>
    </row>
    <row r="17" spans="2:3">
      <c r="B17" s="74">
        <v>1.8</v>
      </c>
      <c r="C17" s="79">
        <f>0.36*$B17+'Design tool'!$B$24*$B17+(1/0.97)*$B$7</f>
        <v>5.874639175257732</v>
      </c>
    </row>
    <row r="18" spans="2:3">
      <c r="B18" s="74">
        <v>2</v>
      </c>
      <c r="C18" s="79">
        <f>0.36*$B18+'Design tool'!$B$24*$B18+(1/0.97)*$B$7</f>
        <v>5.9546391752577321</v>
      </c>
    </row>
    <row r="19" spans="2:3">
      <c r="B19" s="75">
        <v>2.2000000000000002</v>
      </c>
      <c r="C19" s="79">
        <f>0.36*$B19+'Design tool'!$B$24*$B19+(1/0.97)*$B$7</f>
        <v>6.0346391752577322</v>
      </c>
    </row>
    <row r="20" spans="2:3">
      <c r="B20" s="75">
        <v>2.5</v>
      </c>
      <c r="C20" s="79">
        <f>0.36*$B20+'Design tool'!$B$24*$B20+(1/0.97)*$B$7</f>
        <v>6.1546391752577323</v>
      </c>
    </row>
    <row r="21" spans="2:3">
      <c r="B21" s="75">
        <v>2.8</v>
      </c>
      <c r="C21" s="79">
        <f>0.36*$B21+'Design tool'!$B$24*$B21+(1/0.97)*$B$7</f>
        <v>6.2746391752577324</v>
      </c>
    </row>
    <row r="22" spans="2:3" ht="15.75" thickBot="1">
      <c r="B22" s="76">
        <v>3</v>
      </c>
      <c r="C22" s="80">
        <f>0.36*$B22+'Design tool'!$B$24*$B22+(1/0.97)*$B$7</f>
        <v>6.3546391752577325</v>
      </c>
    </row>
  </sheetData>
  <sheetProtection password="F725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23</vt:i4>
      </vt:variant>
    </vt:vector>
  </HeadingPairs>
  <TitlesOfParts>
    <vt:vector size="25" baseType="lpstr">
      <vt:lpstr>Design tool</vt:lpstr>
      <vt:lpstr>Minimum input voltage</vt:lpstr>
      <vt:lpstr>Cesr</vt:lpstr>
      <vt:lpstr>com_c1</vt:lpstr>
      <vt:lpstr>comp_C1</vt:lpstr>
      <vt:lpstr>comp_C2</vt:lpstr>
      <vt:lpstr>comp_R2</vt:lpstr>
      <vt:lpstr>Cout</vt:lpstr>
      <vt:lpstr>D</vt:lpstr>
      <vt:lpstr>D_</vt:lpstr>
      <vt:lpstr>Dmax</vt:lpstr>
      <vt:lpstr>Enter_Values</vt:lpstr>
      <vt:lpstr>Fsw</vt:lpstr>
      <vt:lpstr>gm</vt:lpstr>
      <vt:lpstr>L</vt:lpstr>
      <vt:lpstr>mc</vt:lpstr>
      <vt:lpstr>R0</vt:lpstr>
      <vt:lpstr>Rout</vt:lpstr>
      <vt:lpstr>Rout_</vt:lpstr>
      <vt:lpstr>sssss</vt:lpstr>
      <vt:lpstr>Tsw_</vt:lpstr>
      <vt:lpstr>Vout_</vt:lpstr>
      <vt:lpstr>wp1e</vt:lpstr>
      <vt:lpstr>wp2e</vt:lpstr>
      <vt:lpstr>wz2e</vt:lpstr>
    </vt:vector>
  </TitlesOfParts>
  <Company>ON Semiconductor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Bochuan Liu</dc:creator>
  <cp:lastModifiedBy>Bochuan Liu</cp:lastModifiedBy>
  <dcterms:created xsi:type="dcterms:W3CDTF">2014-08-04T21:40:23Z</dcterms:created>
  <dcterms:modified xsi:type="dcterms:W3CDTF">2015-07-10T19:53:12Z</dcterms:modified>
</cp:coreProperties>
</file>